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070" activeTab="1"/>
  </bookViews>
  <sheets>
    <sheet name="2022-11期-我校ESI高被引论文-147篇" sheetId="1" r:id="rId1"/>
    <sheet name="2022-11期-我校ESI热点论文-5篇" sheetId="2" r:id="rId2"/>
  </sheets>
  <definedNames/>
  <calcPr fullCalcOnLoad="1"/>
</workbook>
</file>

<file path=xl/sharedStrings.xml><?xml version="1.0" encoding="utf-8"?>
<sst xmlns="http://schemas.openxmlformats.org/spreadsheetml/2006/main" count="9230" uniqueCount="3084">
  <si>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</si>
  <si>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</si>
  <si>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</si>
  <si>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</si>
  <si>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</si>
  <si>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</si>
  <si>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</si>
  <si>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</si>
  <si>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</si>
  <si>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</si>
  <si>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</si>
  <si>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</si>
  <si>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</si>
  <si>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</si>
  <si>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</si>
  <si>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</si>
  <si>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</si>
  <si>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</si>
  <si>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</si>
  <si>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</si>
  <si>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</si>
  <si>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</si>
  <si>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</si>
  <si>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</si>
  <si>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</si>
  <si>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</si>
  <si>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</si>
  <si>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</si>
  <si>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</si>
  <si>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</si>
  <si>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</si>
  <si>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</si>
  <si>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</si>
  <si>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</si>
  <si>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</si>
  <si>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</si>
  <si>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</si>
  <si>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</si>
  <si>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</si>
  <si>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</si>
  <si>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</si>
  <si>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</si>
  <si>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</si>
  <si>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</si>
  <si>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</si>
  <si>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</si>
  <si>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</si>
  <si>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</si>
  <si>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</si>
  <si>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</si>
  <si>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</si>
  <si>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</si>
  <si>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</si>
  <si>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</si>
  <si>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</si>
  <si>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</si>
  <si>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</si>
  <si>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</si>
  <si>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</si>
  <si>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</si>
  <si>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</si>
  <si>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</si>
  <si>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</si>
  <si>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</si>
  <si>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</si>
  <si>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</si>
  <si>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</si>
  <si>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</si>
  <si>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</si>
  <si>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</si>
  <si>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J</t>
  </si>
  <si>
    <t>Li, SS; Gao, YQ; Li, N; Ge, L; Bu, XH; Feng, PY</t>
  </si>
  <si>
    <t/>
  </si>
  <si>
    <t>Li, Songsong; Gao, Yangqin; Li, Ning; Ge, Lei; Bu, Xianhui; Feng, Pingyun</t>
  </si>
  <si>
    <t>Transition metal-based bimetallic MOFs and MOF-derived catalysts for electrochemical oxygen evolution reaction</t>
  </si>
  <si>
    <t>ENERGY &amp; ENVIRONMENTAL SCIENCE</t>
  </si>
  <si>
    <t>English</t>
  </si>
  <si>
    <t>Review</t>
  </si>
  <si>
    <t>LAYERED DOUBLE HYDROXIDE; PRUSSIAN BLUE ANALOG; IN-SITU SYNTHESIS; ORGANIC-FRAMEWORK; WATER-OXIDATION; HYDROGEN EVOLUTION; NANOSHEET ARRAYS; HIGHLY EFFICIENT; HIGH-PERFORMANCE; CARBON CLOTH</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</si>
  <si>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</si>
  <si>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[Li, Songsong; Gao, Yangqin; Li, Ning; Ge, Lei] China Univ Petr, State Key Lab Heavy Oil Proc, Coll New Energy &amp; Mat, 18 Fuxue Rd, Beijing 102249, Peoples R China; [Li, Songsong; Feng, Pingyun] Univ Calif Riverside, Dept Chem, Riverside, CA 92521 USA; [Bu, Xianhui] Calif State Univ Long Beach, Dept Chem &amp; Biochem, Long Beach, CA 90840 USA</t>
  </si>
  <si>
    <t>gelei@cup.edu.cn; pingyun.feng@ucr.edu</t>
  </si>
  <si>
    <t>ROYAL SOC CHEMISTRY</t>
  </si>
  <si>
    <t>CAMBRIDGE</t>
  </si>
  <si>
    <t>THOMAS GRAHAM HOUSE, SCIENCE PARK, MILTON RD, CAMBRIDGE CB4 0WF, CAMBS, ENGLAND</t>
  </si>
  <si>
    <t>1754-5692</t>
  </si>
  <si>
    <t>1754-5706</t>
  </si>
  <si>
    <t>ENERG ENVIRON SCI</t>
  </si>
  <si>
    <t>Energy Environ. Sci.</t>
  </si>
  <si>
    <t>APR 1</t>
  </si>
  <si>
    <t>10.1039/d0ee03697h</t>
  </si>
  <si>
    <t>Chemistry, Multidisciplinary; Energy &amp; Fuels; Engineering, Chemical; Environmental Sciences</t>
  </si>
  <si>
    <t>Science Citation Index Expanded (SCI-EXPANDED)</t>
  </si>
  <si>
    <t>Chemistry; Energy &amp; Fuels; Engineering; Environmental Sciences &amp; Ecology</t>
  </si>
  <si>
    <t>RQ5CM</t>
  </si>
  <si>
    <t>Green Submitted</t>
  </si>
  <si>
    <t>Cheng, C; Ren, XH; Dong, KY; Dong, XC; Wang, Z</t>
  </si>
  <si>
    <t>Cheng, Cheng; Ren, Xiaohang; Dong, Kangyin; Dong, Xiucheng; Wang, Zhen</t>
  </si>
  <si>
    <t>How does technological innovation mitigate CO2 emissions in OECD countries? Heterogeneous analysis using panel quantile regression</t>
  </si>
  <si>
    <t>JOURNAL OF ENVIRONMENTAL MANAGEMENT</t>
  </si>
  <si>
    <t>Article</t>
  </si>
  <si>
    <t>Technological innovation; CO2 emissions; (sic)Patents; Influencing mechanism; Panel quantile regression; OECD countries</t>
  </si>
  <si>
    <t>To verify how does the development of technological innovation effectively mitigate carbon dioxide (CO2) emissions in Organization for Economic Co-operation and Development (OECD) countries, this study first investigates the direct impacts and moderating effects of technological innovation, measured by the development of patents on CO2 emissions by employing a balanced panel dataset for 35 OECD countries covering 1996-2015. Also, to examine the potential heterogeneity and asymmetry, the panel quantile regression approach is utilized. The empirical results indicate that technological innovation directly reduces CO2 emissions; however, this impact is significantly heterogeneous and asymmetric across quantiles. Furthermore, through analyzing the influencing mechanism, the technological innovation affects the impacts of economic growth and renewable energy through its moderating effects. Moreover, the moderating effects of technological innovation is also heterogenous. Accordingly, the main contribution of this study is that the potential heterogeneity and asymmetry of both the direct impact and moderating effect of technological innovation on CO2 emissions in OECD countries are systematically analyzed by employing the panel quantile regression approach.</t>
  </si>
  <si>
    <t>[Cheng, Cheng] Shanxi Univ Finance &amp; Econ, Sch Management Sci &amp; Engn, Taiyuan 030006, Shanxi, Peoples R China; [Ren, Xiaohang] Cent South Univ, Business Sch, Changsha 410083, Hunan, Peoples R China; [Dong, Kangyin; Dong, Xiucheng] Univ Int Business &amp; Econ, Sch Int Trade &amp; Econ, Beijing 100029, Peoples R China; [Dong, Kangyin; Dong, Xiucheng] Univ Int Business &amp; Econ, UIBE Belt &amp; Rd Energy Trade &amp; Dev Ctr, Beijing 100029, Peoples R China; [Wang, Zhen] China Univ Petr, Acad Chinese Energy Strategy, Beijing 102249, Peoples R China</t>
  </si>
  <si>
    <t>domrxh@outlook.com; dongkangyin@uibe.edu.cn</t>
  </si>
  <si>
    <t>Fundamental Research Funds for the Central Universities in UIBE [19QD03]; National Social Science Foundation of China [18VDL017]; National Natural Science Foundation of China [71904111, 71774105]; Innovation Methods Special Foundation of the Chinese Ministry of Science and Technology [2018IM040100]; Humanities and Social Sciences Program of Chinese Ministry of Education [19YJCZH106]; Program for the Philosophy and Social Sciences Research of Higher Learning Institutions of Shanxi [201803079]</t>
  </si>
  <si>
    <t>Fundamental Research Funds for the Central Universities in UIBE; National Social Science Foundation of China; National Natural Science Foundation of China(National Natural Science Foundation of China (NSFC)); Innovation Methods Special Foundation of the Chinese Ministry of Science and Technology; Humanities and Social Sciences Program of Chinese Ministry of Education; Program for the Philosophy and Social Sciences Research of Higher Learning Institutions of Shanxi</t>
  </si>
  <si>
    <t>The article is supported by the Fundamental Research Funds for the Central Universities in UIBE (Grant No. 19QD03), the National Social Science Foundation of China (Grant No. 18VDL017), the National Natural Science Foundation of China (Grant Nos. 71904111, 71774105), the Innovation Methods Special Foundation of the Chinese Ministry of Science and Technology (Grant No. 2018IM040100), the Humanities and Social Sciences Program of Chinese Ministry of Education (Grant No. 19YJCZH106), and the Program for the Philosophy and Social Sciences Research of Higher Learning Institutions of Shanxi (Grant No. 201803079, 2th [2018] of Jin Education). The authors also would like to appreciate the helpful reviews and comments by the editor and anonymous reviewers. Certainly, all remaining errors are our own.</t>
  </si>
  <si>
    <t>ACADEMIC PRESS LTD- ELSEVIER SCIENCE LTD</t>
  </si>
  <si>
    <t>LONDON</t>
  </si>
  <si>
    <t>24-28 OVAL RD, LONDON NW1 7DX, ENGLAND</t>
  </si>
  <si>
    <t>0301-4797</t>
  </si>
  <si>
    <t>1095-8630</t>
  </si>
  <si>
    <t>J ENVIRON MANAGE</t>
  </si>
  <si>
    <t>J. Environ. Manage.</t>
  </si>
  <si>
    <t>FEB 15</t>
  </si>
  <si>
    <t>10.1016/j.jenvman.2020.111818</t>
  </si>
  <si>
    <t>Environmental Sciences</t>
  </si>
  <si>
    <t>Environmental Sciences &amp; Ecology</t>
  </si>
  <si>
    <t>QA6SZ</t>
  </si>
  <si>
    <t>WOS:000613574600011</t>
  </si>
  <si>
    <t>Yang, Y; Okonkwo, EG; Huang, GY; Xu, SM; Sun, W; He, YH</t>
  </si>
  <si>
    <t>Yang, Yue; Okonkwo, Emenike G.; Huang, Guoyong; Xu, Shengming; Sun, Wei; He, Yinghe</t>
  </si>
  <si>
    <t>On the sustainability of lithium ion battery industry-A review and perspective</t>
  </si>
  <si>
    <t>ENERGY STORAGE MATERIALS</t>
  </si>
  <si>
    <t>Spent Lithium ion battery; Recyling; Sustainability; Review and perspective</t>
  </si>
  <si>
    <t>SUPERCRITICAL CARBON-DIOXIDE; ELECTRIC VEHICLE-BATTERIES; LIFE-CYCLE ASSESSMENT; EXTENDED PRODUCER RESPONSIBILITY; GREENHOUSE-GAS EMISSIONS; MIXED-CATHODE MATERIALS; CLOSED-LOOP PROCESS; HIGH VALUE METALS; VALUABLE METALS; SPENT LIFEPO4</t>
  </si>
  <si>
    <t>The consumption of rechargeable batteries has been increasing rapidly. High demand on specific metals for battery manufacturing and environmental impacts from battery disposal make it essential to recycle and retrieve materials from the spent batteries. There have been some review articles on battery recycling, mostly on the technologies for the materials recovery and some on life cycle assessment (LCA). To develop a truly sustainable battery industry, however, battery recycling must be commercially viable. Yet, very limited information on the economics of battery recycling is available. This paper examines technologies and research efforts in battery recycling from the perspective of economic viability and life cycle inventory. With the support of up-to-date statistics, the paper also comments on the challenges facing battery recycling, and the role of battery design and circular economy in the sustainable development of battery industry where governments, manufacturers and consumers all play a part.</t>
  </si>
  <si>
    <t>[Yang, Yue; Sun, Wei] Cent South Univ, Sch Minerals Proc &amp; Bioengn, Changsha, Hunan, Peoples R China; [Xu, Shengming] Tsinghua Univ, Inst Nucl &amp; New Energy Technol, Beijing, Peoples R China; [Okonkwo, Emenike G.; He, Yinghe] James Cook Univ, Coll Sci &amp; Engn, Douglas, Qld, Australia; [Okonkwo, Emenike G.] Univ Nigeria, Dept Met &amp; Mat Engn, Nsukka, Nigeria; [Huang, Guoyong] China Univ Petr, Coll New Energy &amp; Mat, Beijing, Peoples R China</t>
  </si>
  <si>
    <t>smxu@tsinghua.edu.cn; sunmenghu@csu.edu.cn; yinghe.he@jcu.edu.au</t>
  </si>
  <si>
    <t>Okonkwo, Emenike/0000-0001-8841-693X</t>
  </si>
  <si>
    <t>National Natural Science Foundation of China [51904340, 51834008]; National Key Research and Development Program [2019YFC1907804, 2019YFC1907801]; Young Elite Scientists Sponsorship Program by CAST [2018QNRC001]</t>
  </si>
  <si>
    <t>National Natural Science Foundation of China(National Natural Science Foundation of China (NSFC)); National Key Research and Development Program; Young Elite Scientists Sponsorship Program by CAST</t>
  </si>
  <si>
    <t>This work was financially supported by the National Natural Science Foundation of China (No. 51904340 and 51834008), National Key Research and Development Program (2019YFC1907804 and 2019YFC1907801), and the Young Elite Scientists Sponsorship Program by CAST (2018QNRC001).</t>
  </si>
  <si>
    <t>ELSEVIER</t>
  </si>
  <si>
    <t>AMSTERDAM</t>
  </si>
  <si>
    <t>RADARWEG 29, 1043 NX AMSTERDAM, NETHERLANDS</t>
  </si>
  <si>
    <t>2405-8297</t>
  </si>
  <si>
    <t>ENERGY STORAGE MATER</t>
  </si>
  <si>
    <t>Energy Storage Mater.</t>
  </si>
  <si>
    <t>APR</t>
  </si>
  <si>
    <t>10.1016/j.ensm.2020.12.019</t>
  </si>
  <si>
    <t>JAN 2021</t>
  </si>
  <si>
    <t>Chemistry, Physical; Nanoscience &amp; Nanotechnology; Materials Science, Multidisciplinary</t>
  </si>
  <si>
    <t>Science Citation Index Expanded (SCI-EXPANDED); Social Science Citation Index (SSCI)</t>
  </si>
  <si>
    <t>Chemistry; Science &amp; Technology - Other Topics; Materials Science</t>
  </si>
  <si>
    <t>QK4UU</t>
  </si>
  <si>
    <t>WOS:000620382900004</t>
  </si>
  <si>
    <t>Liang, W; Zhang, DF; Lei, X; Tang, MD; Li, KC; Zomaya, AY</t>
  </si>
  <si>
    <t>Liang, Wei; Zhang, Dafang; Lei, Xia; Tang, Mingdong; Li, Kuan-Ching; Zomaya, Albert Y.</t>
  </si>
  <si>
    <t>Circuit Copyright Blockchain: Blockchain-Based Homomorphic Encryption for IP Circuit Protection</t>
  </si>
  <si>
    <t>IEEE TRANSACTIONS ON EMERGING TOPICS IN COMPUTING</t>
  </si>
  <si>
    <t>Blockchain; IP networks; Encryption; Integrated circuits; Contracts; Blockchain network; homomorphic encryption; IP circuit; consensus mechanism; double-spending</t>
  </si>
  <si>
    <t>INDUSTRIAL INTERNET; CHALLENGES</t>
  </si>
  <si>
    <t>The fast development of Blockchain technology makes it widely applied in several fields of digital transactions, like e-government affairs and the protection of financial transactions. In this article, we propose a homomorphic encryption-based Blockchain for circuit copyright protection that effectively addresses the issues in the protection of circuit copyright transactions, such as low security of private data, low efficiency in transaction data storage, cooperation and supervision. First, we establish a homomorphic encryption-based mathematical model by utilizing Blockchain and intelligent contract, and next, the algorithms that include Blockchain generation, homomorphic chain encryption/decryption, and intelligent contract are designed. As the intelligent contract is correctly executed in Blockchain, a fully homomorphic encryption-based identity authentication protocol is tackled for Blockchain, given that it ensures the change operation of any third-party in Blockchain and realizes real-time verification. The system is apposite for circuit copyright protection in a blockchain network, due to the use of distributed identity authentication and real-time extensible storage improves the security and extensibility of blockchain-based circuit copyright protection. The experimental results show that the proposed algorithm has reduced the transmission cost and improved the efficiency of data storage and supervision. In addition, it is resilient to several common attacks (e.g., double-spending attacks), yet incurs low cost/overhead and has a higher level of security when compared to three other competing algorithms.</t>
  </si>
  <si>
    <t>[Liang, Wei; Zhang, Dafang] Hunan Univ, Coll Comp Sci &amp; Elect Engn, Changsha 410082, Peoples R China; [Lei, Xia] China Univ Petr, Dept Comp Sci &amp; Technol, Beijing 100024, Peoples R China; [Tang, Mingdong] Guangdong Univ Foreign Studies, Sch Informat Sci &amp; Technol, Guangzhou 510420, Peoples R China; [Li, Kuan-Ching] Providence Univ, Dept Comp Sci &amp; Informat Engn CSIE, Taichung 43301, Taiwan; [Zomaya, Albert Y.] Univ Sydney, Sch Comp Sci, Sydney, NSW 2006, Australia</t>
  </si>
  <si>
    <t>Li, KC (通讯作者)，Providence Univ, Dept Comp Sci &amp; Informat Engn CSIE, Taichung 43301, Taiwan.</t>
  </si>
  <si>
    <t>idlink@163.com; dfzhang59@163.com; leixia2008530059@163.com; mdtang@gdufs.edu.cn; kuancli@pu.edu.tw; albert.zomaya@sydney.edu.au</t>
  </si>
  <si>
    <t>National Natural Science Foundation of China [61572188, 61976087]; Scientific Research Program of the New Century Excellent Talents in Fujian Province University; Fujian Provincial Natural Science Foundation of China [2018J01570]; Hunan Provincial Science and Technology Project Foundation [2018TP1018]</t>
  </si>
  <si>
    <t>National Natural Science Foundation of China(National Natural Science Foundation of China (NSFC)); Scientific Research Program of the New Century Excellent Talents in Fujian Province University; Fujian Provincial Natural Science Foundation of China; Hunan Provincial Science and Technology Project Foundation</t>
  </si>
  <si>
    <t>This work was supported in part by the National Natural Science Foundation of China under Grant 61572188 and Grant 61976087, in part by the Scientific Research Program of the New Century Excellent Talents in Fujian Province University, in part by the Fujian Provincial Natural Science Foundation of China under Grant 2018J01570, and in part by the Hunan Provincial Science and Technology Project Foundation under Grant 2018TP1018.</t>
  </si>
  <si>
    <t>IEEE-INST ELECTRICAL ELECTRONICS ENGINEERS INC</t>
  </si>
  <si>
    <t>PISCATAWAY</t>
  </si>
  <si>
    <t>445 HOES LANE, PISCATAWAY, NJ 08855-4141 USA</t>
  </si>
  <si>
    <t>2168-6750</t>
  </si>
  <si>
    <t>IEEE T EMERG TOP COM</t>
  </si>
  <si>
    <t>IEEE Trans. Emerg. Top. Comput.</t>
  </si>
  <si>
    <t>JUL-SEP</t>
  </si>
  <si>
    <t>10.1109/TETC.2020.2993032</t>
  </si>
  <si>
    <t>Computer Science, Information Systems; Telecommunications</t>
  </si>
  <si>
    <t>Computer Science; Telecommunications</t>
  </si>
  <si>
    <t>UT0NV</t>
  </si>
  <si>
    <t>WOS:000697823100030</t>
  </si>
  <si>
    <t>NEW YORK</t>
  </si>
  <si>
    <t>JUN</t>
  </si>
  <si>
    <t>Shen, WJ; Li, XZ; Ma, TR; Cai, JC; Lu, XB; Zhou, SW</t>
  </si>
  <si>
    <t>Shen, Weijun; Li, Xizhe; Ma, Tianran; Cai, Jianchao; Lu, Xiaobing; Zhou, Shangwen</t>
  </si>
  <si>
    <t>High-pressure methane adsorption behavior on deep shales: Experiments and modeling</t>
  </si>
  <si>
    <t>PHYSICS OF FLUIDS</t>
  </si>
  <si>
    <t>SOUTHERN SICHUAN BASIN; SILURIAN LONGMAXI FORMATION; GAS-ADSORPTION; LANGMUIR; RESERVOIR; CAPACITY; EQUATION; ISOTHERMS; CHINA</t>
  </si>
  <si>
    <t>Understanding methane adsorption behavior on deep shales is crucial for estimating the original gas in place and enhancing gas recovery in deep shale gas formations. In this study, the methane adsorption on deep shales within the lower Silurian Longmaxi formation from the Sichuan Basin, South China was conducted at pressures up to 50MPa. The effects of total organic carbon (TOC), temperatures, clay minerals, and moisture content on the adsorption capacity were discussed. The results indicated that the methane excess adsorption on deep shales increased, then reached its peak, and finally decreased with the pressure. The excess adsorption data were fitted using the adsorption models, and it was found that the Dubinin-Radushkevich (D-R) model was superior to other models in predicting the methane adsorption behavior. The methane adsorption capacities exhibited strong positive correlations with the TOC content and negative relationships with clay minerals. The methane excess adsorption decreased with the temperature, while the opposite trend would occur once it exceeded some pressure. The presence of the moisture content on deep shales sharply decreased the methane adsorption capacities, and the reduction of the adsorption capacity decreased with the pressure. The moisture would occupy the adsorption sites in the shale pores, which could result in the methane adsorption capacity that decreased.</t>
  </si>
  <si>
    <t>[Shen, Weijun; Lu, Xiaobing] Chinese Acad Sci, Inst Mech, Key Lab Mech Fluid Solid Coupling Syst, Beijing 100190, Peoples R China; [Shen, Weijun] Southwest Petr Univ, State Key Lab Oil &amp; Gas Reservoir Geol &amp; Exploita, Chengdu 610500, Sichuan, Peoples R China; [Shen, Weijun; Lu, Xiaobing] Univ Chinese Acad Sci, Sch Engn Sci, Beijing 100049, Peoples R China; [Li, Xizhe; Zhou, Shangwen] PetroChina Res Inst Petr Explorat &amp; Dev, Beijing 10083, Peoples R China; [Ma, Tianran] China Univ Min &amp; Technol, Sch Mech &amp; Civil Engn, Xuzhou 221116, Jiangsu, Peoples R China; [Cai, Jianchao] China Univ Petr, State Key Lab Petr Resources &amp; Prospecting, Beijing 102249, Peoples R China</t>
  </si>
  <si>
    <t>wjshen763@imech.ac.cn</t>
  </si>
  <si>
    <t>National Natural Science Foundation of China [11802312, U1762216]; State Key Laboratory of Oil and Gas Reservoir Geology and Exploitation (Southwest Petroleum University) [PLN201810]</t>
  </si>
  <si>
    <t>National Natural Science Foundation of China(National Natural Science Foundation of China (NSFC)); State Key Laboratory of Oil and Gas Reservoir Geology and Exploitation (Southwest Petroleum University)</t>
  </si>
  <si>
    <t>This work was supported by the National Natural Science Foundation of China (Grant Nos. 11802312 and U1762216), and by the Open Fund (PLN201810) of State Key Laboratory of Oil and Gas Reservoir Geology and Exploitation (Southwest Petroleum University).</t>
  </si>
  <si>
    <t>AMER INST PHYSICS</t>
  </si>
  <si>
    <t>MELVILLE</t>
  </si>
  <si>
    <t>1305 WALT WHITMAN RD, STE 300, MELVILLE, NY 11747-4501 USA</t>
  </si>
  <si>
    <t>1070-6631</t>
  </si>
  <si>
    <t>1089-7666</t>
  </si>
  <si>
    <t>PHYS FLUIDS</t>
  </si>
  <si>
    <t>Phys. Fluids</t>
  </si>
  <si>
    <t>10.1063/5.0054486</t>
  </si>
  <si>
    <t>Mechanics; Physics, Fluids &amp; Plasmas</t>
  </si>
  <si>
    <t>Mechanics; Physics</t>
  </si>
  <si>
    <t>TP3RV</t>
  </si>
  <si>
    <t>WOS:000677512200002</t>
  </si>
  <si>
    <t>Wu, YH; Cheng, LS; Killough, J; Huang, SJ; Fang, SD; Jia, P; Cao, RY; Xue, YC</t>
  </si>
  <si>
    <t>Wu, Yonghui; Cheng, Linsong; Killough, John; Huang, Shijun; Fang, Sidong; Jia, Pin; Cao, Renyi; Xue, Yongchao</t>
  </si>
  <si>
    <t>Integrated characterization of the fracture network in fractured shale gas Reservoirs-Stochastic fracture modeling, simulation and assisted history matching</t>
  </si>
  <si>
    <t>JOURNAL OF PETROLEUM SCIENCE AND ENGINEERING</t>
  </si>
  <si>
    <t>Fracture characterization; Integrated workflow; Complex fracture networks; Discrete fracture models; Green element method; History matching</t>
  </si>
  <si>
    <t>HORIZONTAL WELLS; SEMIANALYTICAL APPROACH; FINITE-DIFFERENCE; MULTIPHASE FLOW; BLACK-OIL; BEHAVIOR; ELEMENT; PERFORMANCE; TRANSPORT; FLUID</t>
  </si>
  <si>
    <t>[Wu, Yonghui] China Univ Min &amp; Technol, Xuzhou, Jiangsu, Peoples R China; [Wu, Yonghui; Cheng, Linsong; Huang, Shijun; Fang, Sidong; Jia, Pin; Cao, Renyi; Xue, Yongchao] China Univ Petr, Beijing, Peoples R China; [Wu, Yonghui; Killough, John] Texas A&amp;M Univ, College Stn, TX USA; [Fang, Sidong] Sinopec Explorat &amp; Prod Res Inst, Beijing, Peoples R China</t>
  </si>
  <si>
    <t>wuyonghuijr@cumt.edu.cn; lscheng@cup.edu.cn</t>
  </si>
  <si>
    <t>National Natural Science Fund of China [U19B60030305, U1762210, 51974328, 51774297]; National Science and Technology Major Project [2017ZX05037001, 2016ZX05013004]</t>
  </si>
  <si>
    <t>National Natural Science Fund of China(National Natural Science Foundation of China (NSFC)); National Science and Technology Major Project</t>
  </si>
  <si>
    <t>The authors are grateful for the foundation provided by the National Natural Science Fund of China (No. U19B60030305, U1762210, 51974328 and 51774297) . This work is also funded by the National Science and Technology Major Project (No. 2017ZX05037001 and 2016ZX05013004) partly.</t>
  </si>
  <si>
    <t>0920-4105</t>
  </si>
  <si>
    <t>1873-4715</t>
  </si>
  <si>
    <t>J PETROL SCI ENG</t>
  </si>
  <si>
    <t>J. Pet. Sci. Eng.</t>
  </si>
  <si>
    <t>OCT</t>
  </si>
  <si>
    <t>10.1016/j.petrol.2021.108886</t>
  </si>
  <si>
    <t>MAY 2021</t>
  </si>
  <si>
    <t>Energy &amp; Fuels; Engineering, Petroleum</t>
  </si>
  <si>
    <t>Energy &amp; Fuels; Engineering</t>
  </si>
  <si>
    <t>TD0NQ</t>
  </si>
  <si>
    <t>WOS:000669033300001</t>
  </si>
  <si>
    <t>Zhang, NQ; Zhang, XX; Kang, YK; Ye, CL; Jin, R; Yan, H; Lin, R; Yang, JR; Xu, Q; Wang, Y; Zhang, QH; Gu, L; Liu, LC; Song, WY; Liu, J; Wang, DS; Li, YD</t>
  </si>
  <si>
    <t>Zhang, Ningqiang; Zhang, Xinxin; Kang, Yikun; Ye, Chenliang; Jin, Rui; Yan, Han; Lin, Rui; Yang, Jiarui; Xu, Qian; Wang, Yu; Zhang, Qinghua; Gu, Lin; Liu, Licheng; Song, Weiyu; Liu, Jian; Wang, Dingsheng; Li, Yadong</t>
  </si>
  <si>
    <t>A Supported Pd-2 Dual-Atom Site Catalyst for Efficient Electrochemical CO2 Reduction</t>
  </si>
  <si>
    <t>ANGEWANDTE CHEMIE-INTERNATIONAL EDITION</t>
  </si>
  <si>
    <t>CO2 reduction reaction; dual-atom site catalyst; electron transfer; palladium; single-atom site catalysts</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</si>
  <si>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</si>
  <si>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[Zhang, Ningqiang; Ye, Chenliang; Yan, Han; Lin, Rui; Yang, Jiarui; Xu, Qian; Wang, Dingsheng; Li, Yadong] Tsinghua Univ, Dept Chem, Beijing 100084, Peoples R China; [Zhang, Xinxin; Liu, Licheng] Chinese Acad Sci, Qingdao Inst Bioenergy &amp; Bioproc Technol, Qingdao 266101, Peoples R China; [Kang, Yikun; Song, Weiyu; Liu, Jian] China Univ Petr, State Key Lab Heavy Oil Proc, Beijing 102249, Peoples R China; [Jin, Rui] SINOPEC Res Inst Petr Proc, Xue Yuan Rd 18, Beijing 100083, Peoples R China; [Wang, Yu] Chinese Acad Sci, Shanghai Inst Appl Phys, Shanghai Synchrotron Radiat Facil, Shanghai 201204, Peoples R China; [Zhang, Qinghua; Gu, Lin] Chinese Acad Sci, Inst Phys, Beijing 100190, Peoples R China</t>
  </si>
  <si>
    <t>liulc@qibebt.ac.cn; liujian@cup.edu.cn; wangdingsheng@mail.tsinghua.edu.cn</t>
  </si>
  <si>
    <t>National Key R&amp;D Program of China [2018YFA0702003]; National Natural Science Foundation of China [21890383, 21871159]; Science and Technology Key Project of Guangdong Province of China [2020B010188002]; Beijing Municipal Science &amp; Technology Commission [Z191100007219003]; China Postdoctoral Science Foundation [2020M670355]</t>
  </si>
  <si>
    <t>National Key R&amp;D Program of China; National Natural Science Foundation of China(National Natural Science Foundation of China (NSFC)); Science and Technology Key Project of Guangdong Province of China; Beijing Municipal Science &amp; Technology Commission(Beijing Municipal Science &amp; Technology Commission); China Postdoctoral Science Foundation(China Postdoctoral Science Foundation)</t>
  </si>
  <si>
    <t>This work was supported by the National Key R&amp;D Program of China (2018YFA0702003), the National Natural Science Foundation of China (21890383 and 21871159), Science and Technology Key Project of Guangdong Province of China (2020B010188002), Beijing Municipal Science &amp; Technology Commission No. Z191100007219003, and China Postdoctoral Science Foundation (NO. 2020M670355). The authors thank the BL14W1 station in Shanghai Synchrotron Radiation Facility (SSRF).</t>
  </si>
  <si>
    <t>WILEY-V C H VERLAG GMBH</t>
  </si>
  <si>
    <t>WEINHEIM</t>
  </si>
  <si>
    <t>POSTFACH 101161, 69451 WEINHEIM, GERMANY</t>
  </si>
  <si>
    <t>1433-7851</t>
  </si>
  <si>
    <t>1521-3773</t>
  </si>
  <si>
    <t>ANGEW CHEM INT EDIT</t>
  </si>
  <si>
    <t>Angew. Chem.-Int. Edit.</t>
  </si>
  <si>
    <t>JUN 7</t>
  </si>
  <si>
    <t>10.1002/anie.202101559</t>
  </si>
  <si>
    <t>Chemistry, Multidisciplinary</t>
  </si>
  <si>
    <t>Chemistry</t>
  </si>
  <si>
    <t>SL0XO</t>
  </si>
  <si>
    <t>WOS:000647884200001</t>
  </si>
  <si>
    <t>Yang, W; Jiang, B; Liu, ZH; Li, R; Hou, LQ; Li, ZX; Duan, YL; Yan, XR; Yang, F; Li, YF</t>
  </si>
  <si>
    <t>Yang, Wang; Jiang, Bo; Liu, Zhihui; Li, Rui; Hou, Liqiang; Li, Zhengxuan; Duan, Yongli; Yan, Xingru; Yang, Fan; Li, Yongfeng</t>
  </si>
  <si>
    <t>Magnetic coupling engineered porous dielectric carbon within ultralow filler loading toward tunable and high-performance microwave absorption</t>
  </si>
  <si>
    <t>JOURNAL OF MATERIALS SCIENCE &amp; TECHNOLOGY</t>
  </si>
  <si>
    <t>Hierarchical porous carbon; Magnetic nanoparticles; Magnetic coupling; Ultralow filler loading; High-performance microwave absorption</t>
  </si>
  <si>
    <t>Developing microwave absorption (MA) materials with satisfied comprehensive performance is a great challenge for tackling severe electromagnetic pollution. In particular, the magnetic component/carbon hybrids absorbers always suffer from high filler loading. Herein, we propose a feasible strategy to construct hierarchical porous carbon with tightly embedded Ni nanoparticles (Ni@NPC). These highly dispersed Ni nanoparticles produce strong magnetic coupling networks to enhance magnetic loss abilities. Moreover, the interconnected hierarchical dielectric carbon network affords favorable dipolar/interfacial polarization, conduction loss, multiple reflection and scattering. Impressively, with an ultralow filler loading of 5 wt.%, the resultant Ni@NPC/paraffin composite achieves an excellent MA performance with a minimum reflection loss of as high as -72.4 dB and a broad absorption bandwidth of 5.0 GHz. This capability outperforms most current magnetic-dielectric hybrids counterparts. Furthermore, the MA capacity can be easily tuned with adjustments in thickness, content and type of magnetic material. Thus, this work opens up new avenues for the development of high-performance and lightweight MA materials. (C) 2021 Published by Elsevier Ltd on behalf of The editorial office of Journal of Materials Science &amp; Technology.</t>
  </si>
  <si>
    <t>[Yang, Wang; Jiang, Bo; Liu, Zhihui; Li, Rui; Hou, Liqiang; Li, Zhengxuan; Duan, Yongli; Yan, Xingru; Yang, Fan; Li, Yongfeng] China Univ Petr, State Key Lab Heavy Oil Proc, Changping 102249, Peoples R China</t>
  </si>
  <si>
    <t>Li, YF (通讯作者)，China Univ Petr, State Key Lab Heavy Oil Proc, Changping 102249, Peoples R China.</t>
  </si>
  <si>
    <t>yfli@cup.edu.cn</t>
  </si>
  <si>
    <t>National Natural Science Foundation of China [21776308, 21908245]; 222 Science Foundation of China University of Petroleum, Beijing [2462018YJRC009]; China Postdoctoral Science Foundation [2018T110187]</t>
  </si>
  <si>
    <t>National Natural Science Foundation of China(National Natural Science Foundation of China (NSFC)); 222 Science Foundation of China University of Petroleum, Beijing; China Postdoctoral Science Foundation(China Postdoctoral Science Foundation)</t>
  </si>
  <si>
    <t>This work was financially supported by the National Natural Science Foundation of China (Nos. 21776308 and 21908245), the 222 Science Foundation of China University of Petroleum, Beijing (No. 2462018YJRC009), and the China Postdoctoral Science Foundation (No. 2018T110187).</t>
  </si>
  <si>
    <t>JOURNAL MATER SCI TECHNOL</t>
  </si>
  <si>
    <t>SHENYANG</t>
  </si>
  <si>
    <t>72 WENHUA RD, SHENYANG 110015, PEOPLES R CHINA</t>
  </si>
  <si>
    <t>1005-0302</t>
  </si>
  <si>
    <t>J MATER SCI TECHNOL</t>
  </si>
  <si>
    <t>J. Mater. Sci. Technol.</t>
  </si>
  <si>
    <t>APR 20</t>
  </si>
  <si>
    <t>10.1016/j.jmst.2020.08.059</t>
  </si>
  <si>
    <t>Materials Science, Multidisciplinary; Metallurgy &amp; Metallurgical Engineering</t>
  </si>
  <si>
    <t>Materials Science; Metallurgy &amp; Metallurgical Engineering</t>
  </si>
  <si>
    <t>QM6BL</t>
  </si>
  <si>
    <t>WOS:000621862300022</t>
  </si>
  <si>
    <t>WOS:000642435400008</t>
  </si>
  <si>
    <t>National Natural Science Foundation of China(National Natural Science Foundation of China (NSFC))</t>
  </si>
  <si>
    <t>Qiu, TJ; Gao, S; Liang, ZB; Wang, DG; Tabassum, H; Zhong, RQ; Zou, RQ</t>
  </si>
  <si>
    <t>Qiu, Tianjie; Gao, Song; Liang, Zibin; Wang, De-Gao; Tabassum, Hassina; Zhong, Ruiqin; Zou, Ruqiang</t>
  </si>
  <si>
    <t>Pristine Hollow Metal-Organic Frameworks: Design, Synthesis and Application</t>
  </si>
  <si>
    <t>catalysis; energy conversion; hollow structures; metal&amp;#8211; organic frameworks</t>
  </si>
  <si>
    <t>COMPETITIVE COORDINATION STRATEGY; CORE-SHELL; INTERFACIAL SYNTHESIS; MOF; NANOCRYSTALS; FABRICATION; CATALYSTS; WATER; CONVERSION; SPHERES</t>
  </si>
  <si>
    <t>Metal-organic frameworks (MOFs), featuring porous crystalline structures with coordinated metal nodes and organic linkers, have recently found increasing interest in diverse applications. By virtue of their versatile and highly tunable compositions and structures, constructing hollow architectures will further endow MOFs with enhanced properties and designability, exceeding the molecular scale. MOFs could be considered as promising building units to fabricate complex hollow nanocomposites with faster mass transport, multiple active components, more exposed active sites, and better compatibility than bulk MOFs. To construct a promising blueprint for hollow pristine MOFs, this review provides a comprehensive overview for structural design strategies and applications of hollow pristine MOFs. We will highlight the merits, challenges and future potential by structuring and applying MOFs in sensing, separation, storage, catalysis, environmental remediation, photochemical and electrochemical energy conversion. This review might pave a new avenue for future development of novel pristine hollow MOFs.</t>
  </si>
  <si>
    <t>[Qiu, Tianjie; Gao, Song; Liang, Zibin; Wang, De-Gao; Tabassum, Hassina; Zou, Ruqiang] Peking Univ, Sch Mat Sci &amp; Engn, Beijing Key Lab Theory &amp; Technol Adv Battery Mat, Beijing 100871, Peoples R China; [Zhong, Ruiqin] China Univ Petr, Key Lab Heavy Oil Proc, Beijing 102249, Peoples R China; [Gao, Song; Zou, Ruqiang] Peking Univ, Inst Clean Energy, Beijing 100871, Peoples R China</t>
  </si>
  <si>
    <t>rzou@pku.edu.cn</t>
  </si>
  <si>
    <t>Liang, Zibin/AAI-3997-2021</t>
  </si>
  <si>
    <t>Natural Science Foundation of China [51825201, 51772329, 51972340]; National Key Research and Development Program of China [2019YFB1505001]</t>
  </si>
  <si>
    <t>Natural Science Foundation of China(National Natural Science Foundation of China (NSFC)); National Key Research and Development Program of China</t>
  </si>
  <si>
    <t>T.J.Q., S.G. and Z.B.L. contributed equally to this article. This work was financially supported by the Natural Science Foundation of China (51825201, 51772329, 51972340) and the National Key Research and Development Program of China (2019YFB1505001).</t>
  </si>
  <si>
    <t>AUG 2</t>
  </si>
  <si>
    <t>10.1002/anie.202012699</t>
  </si>
  <si>
    <t>FEB 2021</t>
  </si>
  <si>
    <t>TS8RL</t>
  </si>
  <si>
    <t>WOS:000621044000001</t>
  </si>
  <si>
    <t>Liu, JW; Wei, KH; Xu, SW; Cui, J; Ma, J; Xiao, XL; Xi, BD; He, XS</t>
  </si>
  <si>
    <t>Liu, Jian-Wu; Wei, Kun-Hao; Xu, Shao-Wei; Cui, Jun; Ma, Jie; Xiao, Xiao-Long; Xi, Bei-Dou; He, Xiao-Song</t>
  </si>
  <si>
    <t>Surfactant-enhanced remediation of oil-contaminated soil and groundwater: A review</t>
  </si>
  <si>
    <t>SCIENCE OF THE TOTAL ENVIRONMENT</t>
  </si>
  <si>
    <t>Surfactant; Oil contamination; Soil; Groundwater; Tailing; Rebound</t>
  </si>
  <si>
    <t>POLYCYCLIC AROMATIC-HYDROCARBONS; SITU CHEMICAL OXIDATION; SHEAR THINNING FLUID; PETROLEUM-HYDROCARBONS; PERMANGANATE OXIDATION; ACTIVATED-PERSULFATE; AMENDMENT DELIVERY; ENVIRONMENTAL FATE; PARTICLE-SIZE; SOLUBILIZATION</t>
  </si>
  <si>
    <t>Oil leakage, which is inevitable in the process of extraction, processing, transportation and storage, seriously undermines the soil and groundwater environment. Surfactants can facilitate the migration and solution of oil contaminants from nonaqueous phase liquid (NAPL) or solid phase to water by reducing the (air/water) surface tension, (oil/water) interfacial tension and micellar solubilization. They can effectively enhance the hydrodynamic driven remediation technologies by improving the contact efficiency of contaminants and liquid remediation agents or microorganism, and have been widely used to enhance the remediation of oil-contaminated sites. This paper summarizes the characteristics of different types of surfactants such as nonionic, anionic, biological and mixed surfactants, their enhancements to the remediation of oil-contaminated soil and groundwater, and examines the factors influencing surfactant performance. The causes of tailing and rebound effects and the role of surfactants in suppressing them are also discussed. Laboratory researches and actual site remediation practices have shown that various types of surfactants offer diverse options. Biosurfactants and mixed surfactants are superior and worth attention among the surfactants. Using surfactant foams, adding shear-thinning polymers, and combining surfactants with in-situ chemical oxidation are effective ways to resolve tailing and rebound effects. The adsorption of surfactants on soils and aquifer sediments decreases remediation efficiency and may cause secondary pollution, Therefore the adsorption loss should be noticed and minimized. (C) 2020 Elsevier B.V. All rights reserved.</t>
  </si>
  <si>
    <t>[Liu, Jian-Wu; Xiao, Xiao-Long] SINOPEC Petr Engn Corp, Shandong Prov Key Lab Oilfield Produced Water Tre, Dongying 257026, Peoples R China; [Wei, Kun-Hao; Cui, Jun; Xi, Bei-Dou; He, Xiao-Song] Chinese Res Inst Environm Sci, State Environm Protect Key Lab Simulat &amp; Control, Beijing 100012, Peoples R China; [Xu, Shao-Wei] SINOPEC, Shengli Oilfield Co, Dongying 257026, Peoples R China; [Ma, Jie] China Univ Petr, State Key Lab Heavy Oil Proc, Beijing Key Lab Oil &amp; Gas Pollut Control, Beijing 102249, Peoples R China</t>
  </si>
  <si>
    <t>He, XS (通讯作者)，Chinese Res Inst Environm Sci, State Environm Protect Key Lab Simulat &amp; Control, Beijing 100012, Peoples R China.</t>
  </si>
  <si>
    <t>hexs82@126.com</t>
  </si>
  <si>
    <t>Cui, Jun/0000-0002-0264-1974</t>
  </si>
  <si>
    <t>National Key Research and Development Program of China [2018YFC1800703]; Open Research Fund Program of Shandong Provincial Key Laboratory of Oilfield Produced Water Treatment and Environmental Pollution Control</t>
  </si>
  <si>
    <t>National Key Research and Development Program of China; Open Research Fund Program of Shandong Provincial Key Laboratory of Oilfield Produced Water Treatment and Environmental Pollution Control</t>
  </si>
  <si>
    <t>This work was supported by the National Key Research and Development Program of China (2018YFC1800703) and Open Research Fund Program of Shandong Provincial Key Laboratory of Oilfield Produced Water Treatment and Environmental Pollution Control.</t>
  </si>
  <si>
    <t>0048-9697</t>
  </si>
  <si>
    <t>1879-1026</t>
  </si>
  <si>
    <t>SCI TOTAL ENVIRON</t>
  </si>
  <si>
    <t>Sci. Total Environ.</t>
  </si>
  <si>
    <t>FEB 20</t>
  </si>
  <si>
    <t>10.1016/j.scitotenv.2020.144142</t>
  </si>
  <si>
    <t>PM0FY</t>
  </si>
  <si>
    <t>WOS:000603487500142</t>
  </si>
  <si>
    <t>Hu, T; Pang, XQ; Jiang, FJ; Wang, QF; Liu, XH; Wang, Z; Jiang, S; Wu, GY; Li, CJ; Xu, TW; Li, MW; Yu, JW; Zhang, CX</t>
  </si>
  <si>
    <t>Hu, Tao; Pang, Xiongqi; Jiang, Fujie; Wang, Qifeng; Liu, Xiaohan; Wang, Ze; Jiang, Shu; Wu, Guanyun; Li, Caijun; Xu, Tianwu; Li, Maowen; Yu, Jiwang; Zhang, Chenxi</t>
  </si>
  <si>
    <t>Movable oil content evaluation of lacustrine organic-rich shales: Methods and a novel quantitative evaluation model</t>
  </si>
  <si>
    <t>EARTH-SCIENCE REVIEWS</t>
  </si>
  <si>
    <t>Movable oil content; Lacustrine organic-rich shale; Controlling factors; Quantitative estimation model; Shahejie Formation; Dongpu Depression; Bohai Bay Basin</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</si>
  <si>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</si>
  <si>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[Hu, Tao; Pang, Xiongqi; Jiang, Fujie; Liu, Xiaohan; Wang, Ze; Wu, Guanyun; Li, Caijun; Yu, Jiwang; Zhang, Chenxi] State Key Lab Petr Resources &amp; Prospecting, Beijing 102249, Peoples R China; [Hu, Tao; Pang, Xiongqi; Jiang, Fujie; Liu, Xiaohan; Wang, Ze; Wu, Guanyun; Li, Caijun; Yu, Jiwang; Zhang, Chenxi] China Univ Petr, Coll Geosci, Beijing 102249, Peoples R China; [Wang, Qifeng] PetroChina, Res Inst Petr Explorat &amp; Dev, Beijing 100083, Peoples R China; [Jiang, Shu] Univ Utah, Energy &amp; Geosci Inst, Salt Lake City, UT 84108 USA; [Xu, Tianwu] SINOPEC, Zhongyuan Oilfield Co, Res Inst Explorat &amp; Dev, Puyang 457001, Peoples R China; [Li, Maowen] Sinopec Petr Explorat &amp; Prod Res Inst, State Key Lab Shale Oil &amp; Shale Gas Resources &amp; E, Beijing 100083, Peoples R China</t>
  </si>
  <si>
    <t>thu@cup.edu.cn; pangxq@cup.edu.cn; jiangfj@cup.edu.cn; wangqifeng1021@163.com</t>
  </si>
  <si>
    <t>China Postdoctoral Science Foundation [2019M660054]; Science Foundation of China University of Petroleum (Beijing) [2462019BJRC005]; National Natural Science Foundation of China [41872148, 41872128]; AAPG Foundation [15388]; CNPC [ZLZX20200105]; CUPB [ZLZX20200105]; China Major Science 973 Project [2011CB2011-02, 2014CB239101]; Science Projects of the Sinopec Zhongyuan Oilfield Company [P15022]</t>
  </si>
  <si>
    <t>China Postdoctoral Science Foundation(China Postdoctoral Science Foundation); Science Foundation of China University of Petroleum (Beijing); National Natural Science Foundation of China(National Natural Science Foundation of China (NSFC)); AAPG Foundation; CNPC; CUPB; China Major Science 973 Project; Science Projects of the Sinopec Zhongyuan Oilfield Company</t>
  </si>
  <si>
    <t>This study was financially supported by the China Postdoctoral Science Foundation (2019M660054) , Science Foundation of China University of Petroleum (Beijing) (2462019BJRC005) , National Natural Science Foundation of China (41872148, 41872128) , 2017 AAPG Foundation Grants-in-Aid Program (15388) , Strategic Cooperation Technology Projects of CNPC and CUPB (ZLZX20200105) , China Major Science 973 Project (2011CB2011-02 and 2014CB239101) , and the Science Projects of the Sinopec Zhongyuan Oilfield Company (P15022) .</t>
  </si>
  <si>
    <t>0012-8252</t>
  </si>
  <si>
    <t>1872-6828</t>
  </si>
  <si>
    <t>EARTH-SCI REV</t>
  </si>
  <si>
    <t>Earth-Sci. Rev.</t>
  </si>
  <si>
    <t>MAR</t>
  </si>
  <si>
    <t>10.1016/j.earscirev.2021.103545</t>
  </si>
  <si>
    <t>Geosciences, Multidisciplinary</t>
  </si>
  <si>
    <t>Geology</t>
  </si>
  <si>
    <t>QS0ZI</t>
  </si>
  <si>
    <t>WOS:000625636700001</t>
  </si>
  <si>
    <t>Wang, Y; Liu, LF; Cheng, HF</t>
  </si>
  <si>
    <t>Wang, Yang; Liu, Luofu; Cheng, Hongfei</t>
  </si>
  <si>
    <t>Gas Adsorption Characterization of Pore Structure of Organic-rich Shale: Insights into Contribution of Organic Matter to Shale Pore Network</t>
  </si>
  <si>
    <t>NATURAL RESOURCES RESEARCH</t>
  </si>
  <si>
    <t>Gas adsorption; Heterogeneity; Isolated organic matter; Nano-pore structure; Shale gas; Sichuan Basin</t>
  </si>
  <si>
    <t>SOUTHERN SICHUAN BASIN; WUFENG-LONGMAXI SHALE; HORN RIVER GROUP; METHANE ADSORPTION; THERMAL MATURITY; TRANSITIONAL SHALES; NANOPORE STRUCTURE; ORDOVICIAN SHALES; BRITISH-COLUMBIA; MARINE SHALE</t>
  </si>
  <si>
    <t>Organic matter (OM)-hosted pores are the most prevalent pores in organic-rich shale, in which shale gas is generated and stored. Ascertaining the pore structure of OM and its contribution to the shale pore network provides guidance for understanding deeply the complex pore network, as well as the shale gas flow and storage mechanisms. In this study, the pore structure and heterogeneity of Wufeng-Longmaxi shales and the corresponding isolated OM samples were studied comparatively by scanning electron microscopy (SEM) observations and gas (CO2 and N-2) physisorption quantification. The Wufeng-Longmaxi shales are rich in OM, with total organic carbon (TOC) contents of 1.48-3.59 wt.%. The SEM-observed microscopic pores were primarily OM-hosted pores and intra-particle pores within clays. Compared to the pore structure per gram of bulk shale, that of isolated OM showed a significantly larger micropore (d &lt; 2 nm) volume and specific surface area (SSA), meso-pore (d = 2-50 nm) and fine macro-pore (50 &lt; d &lt;= 80 nm) volume, and Brunauer-Emmett-Teller SSA. Moreover, the pore structure heterogeneity of the bulk shale was much stronger than that of the isolated OM, revealing that pores associated with minerals could enhance the heterogeneity of shale to some extent. The pore size distributions of the bulk shale (1 g) and the corresponding weight-normalized isolated OM (1 g x TOC) were compared. It was revealed that shale pores with diameters smaller than 20 nm were provided by OM together with minerals, while almost all pores with diameters of 20-80 nm occurred within the OM. Overall, the OM and OM-hosted pores provide a vital contribution to the entire pore network of the Wufeng-Longmaxi shale.</t>
  </si>
  <si>
    <t>[Wang, Yang; Cheng, Hongfei] Changan Univ, Sch Earth Sci &amp; Resources, Xian 710054, Peoples R China; [Wang, Yang; Liu, Luofu] China Univ Petr, State Key Lab Petr Resources &amp; Prospecting, Beijing 102249, Peoples R China; [Wang, Yang; Liu, Luofu] China Univ Petr, Coll Geosci, Beijing 102249, Peoples R China</t>
  </si>
  <si>
    <t>Cheng, HF (通讯作者)，Changan Univ, Sch Earth Sci &amp; Resources, Xian 710054, Peoples R China.</t>
  </si>
  <si>
    <t>h.cheng@chd.edu.cn</t>
  </si>
  <si>
    <t>Wang, Yang/ABB-3844-2021</t>
  </si>
  <si>
    <t>Wang, Yang/0000-0003-2001-1359</t>
  </si>
  <si>
    <t>National Construction of High-Quality University Projects of Graduates from China Scholarship Council [201906440098]</t>
  </si>
  <si>
    <t>National Construction of High-Quality University Projects of Graduates from China Scholarship Council</t>
  </si>
  <si>
    <t>This study was funded by the National Construction of High-Quality University Projects of Graduates from China Scholarship Council [Grant Number 201906440098]. We acknowledge Editor-in-Chief John Carranza Ph.D. and three anonymous reviewers for their valuable comments and suggestions.</t>
  </si>
  <si>
    <t>SPRINGER</t>
  </si>
  <si>
    <t>DORDRECHT</t>
  </si>
  <si>
    <t>VAN GODEWIJCKSTRAAT 30, 3311 GZ DORDRECHT, NETHERLANDS</t>
  </si>
  <si>
    <t>1520-7439</t>
  </si>
  <si>
    <t>1573-8981</t>
  </si>
  <si>
    <t>NAT RESOUR RES</t>
  </si>
  <si>
    <t>Nat. Resour. Res.</t>
  </si>
  <si>
    <t>10.1007/s11053-021-09817-5</t>
  </si>
  <si>
    <t>RU2HN</t>
  </si>
  <si>
    <t>WOS:000615766600002</t>
  </si>
  <si>
    <t>Li, ZX; Wang, P; Ma, C; Igbari, F; Kang, YK; Wang, KL; Song, WY; Dong, C; Li, YJ; Yao, JS; Meng, D; Wang, ZK; Yang, Y</t>
  </si>
  <si>
    <t>Li, Zhenxing; Wang, Ping; Ma, Chang; Igbari, Femi; Kang, Yikun; Wang, Kai-Li; Song, Weiyu; Dong, Chong; Li, Yanjie; Yao, Jiasai; Meng, Dong; Wang, Zhao-Kui; Yang, Yang</t>
  </si>
  <si>
    <t>Single-Layered MXene Nanosheets Doping TiO2 for Efficient and Stable Double Perovskite Solar Cells</t>
  </si>
  <si>
    <t>JOURNAL OF THE AMERICAN CHEMICAL SOCIETY</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</si>
  <si>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</si>
  <si>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[Li, Zhenxing; Wang, Ping; Ma, Chang; Kang, Yikun; Song, Weiyu; Li, Yanjie; Yao, Jiasai] China Univ Petr, Coll New Energy &amp; Mat, State Key Lab Heavy Oil Proc, Beijing 102249, Peoples R China; [Ma, Chang] BTR New Energy Mat Inc, Shenzhen 518106, Peoples R China; [Igbari, Femi; Wang, Kai-Li; Dong, Chong; Wang, Zhao-Kui] Soochow Univ, Inst Funct Nano &amp; Soft Mat FUNSOM, Jiangsu Key Lab Carbon Based Funct Mat &amp; Devices, Suzhou 215123, Jiangsu, Peoples R China; [Meng, Dong; Yang, Yang] Univ Calif Los Angeles, Dept Mat Sci &amp; Engn, Los Angeles, CA 90095 USA</t>
  </si>
  <si>
    <t>lizx@cup.edu.cn; dongmeng2017@ucla.edu; zkwang@suda.edu.cn; yangy@ucla.edu</t>
  </si>
  <si>
    <t>Beijing Natural Science Foundation [2182061]; Science Foundation of China University of Petroleum, Beijing [2462019BJRC001]</t>
  </si>
  <si>
    <t>Beijing Natural Science Foundation(Beijing Natural Science Foundation); Science Foundation of China University of Petroleum, Beijing</t>
  </si>
  <si>
    <t>The authors acknowledge financial support from the Beijing Natural Science Foundation (Grant No. 2182061) and the Science Foundation of China University of Petroleum, Beijing (Grant No. 2462019BJRC001).</t>
  </si>
  <si>
    <t>AMER CHEMICAL SOC</t>
  </si>
  <si>
    <t>WASHINGTON</t>
  </si>
  <si>
    <t>1155 16TH ST, NW, WASHINGTON, DC 20036 USA</t>
  </si>
  <si>
    <t>0002-7863</t>
  </si>
  <si>
    <t>1520-5126</t>
  </si>
  <si>
    <t>J AM CHEM SOC</t>
  </si>
  <si>
    <t>J. Am. Chem. Soc.</t>
  </si>
  <si>
    <t>FEB 17</t>
  </si>
  <si>
    <t>10.1021/jacs.0c12739</t>
  </si>
  <si>
    <t>QL4OL</t>
  </si>
  <si>
    <t>WOS:000621058200016</t>
  </si>
  <si>
    <t>Gao, JF; Zhang, FD; Xue, HQ; Zhang, LH; Peng, Y; Li, XL; Gao, YQ; Li, N; Ge, L</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</si>
  <si>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</si>
  <si>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</si>
  <si>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APPLIED CATALYSIS B-ENVIRONMENTAL</t>
  </si>
  <si>
    <t>PdAg alloy NPs; g-C(3)N(4)nanosheets; In-situ synthesized; Hydrogen evolution</t>
  </si>
  <si>
    <t>MODIFIED G-C3N4; FACILE FABRICATION; H-2 GENERATION; COCATALYST; WATER; NANOPARTICLES; PERFORMANCE; SHELL; HETEROSTRUCTURE; HETEROJUNCTIONS</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</si>
  <si>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</si>
  <si>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[Gao, Jianfeng; Zhang, Linhe; Li, XuLi; Gao, Yangqin; Li, Ning; Ge, Lei] China Univ Petr, Coll New Energy &amp; Mat, State Key Lab Heavy Oil Proc, 18 Fuxue Rd, Beijing 102249, Peoples R China; [Zhang, Fudong; Xue, Huaqing; Peng, Yong] PetroChina, Res Inst Petr Explorat &amp; Dev, Dept New Energy, 20 Xueyuan Rd, Beijing 10008, Peoples R China; [Gao, Jianfeng; Zhang, Linhe; Li, XuLi; Gao, Yangqin; Li, Ning; Ge, Lei] China Univ Petr, Coll New Energy &amp; Mat, Dept Mat Sci &amp; Engn, 18 Fuxue Rd, Beijing 102249, Peoples R China</t>
  </si>
  <si>
    <t>Ge, L (通讯作者)，China Univ Petr, Coll New Energy &amp; Mat, State Key Lab Heavy Oil Proc, 18 Fuxue Rd, Beijing 102249, Peoples R China.</t>
  </si>
  <si>
    <t>gelei08@sina.com</t>
  </si>
  <si>
    <t>Research Institute of Petroleum Exploration &amp; Development, PetroChina [2018YCQ05]; National Natural Science Foundation of China [51572295, 21273285, 21003157]</t>
  </si>
  <si>
    <t>Research Institute of Petroleum Exploration &amp; Development, PetroChina; National Natural Science Foundation of China(National Natural Science Foundation of China (NSFC))</t>
  </si>
  <si>
    <t>This work was financially supported by Research Institute of Petroleum Exploration &amp; Development, PetroChina (Grant No. 2018YCQ05) and National Natural Science Foundation of China (Grant No. 51572295, 21273285 and 21003157).</t>
  </si>
  <si>
    <t>0926-3373</t>
  </si>
  <si>
    <t>1873-3883</t>
  </si>
  <si>
    <t>APPL CATAL B-ENVIRON</t>
  </si>
  <si>
    <t>Appl. Catal. B-Environ.</t>
  </si>
  <si>
    <t>FEB</t>
  </si>
  <si>
    <t>10.1016/j.apcatb.2020.119509</t>
  </si>
  <si>
    <t>Chemistry, Physical; Engineering, Environmental; Engineering, Chemical</t>
  </si>
  <si>
    <t>Chemistry; Engineering</t>
  </si>
  <si>
    <t>OU2DX</t>
  </si>
  <si>
    <t>WOS:000591344900003</t>
  </si>
  <si>
    <t>chenyk2016@gmail.com</t>
  </si>
  <si>
    <t>Chen, Yangkang/C-3826-2016</t>
  </si>
  <si>
    <t>Geochemistry &amp; Geophysics; Engineering, Electrical &amp; Electronic; Remote Sensing; Imaging Science &amp; Photographic Technology</t>
  </si>
  <si>
    <t>Geochemistry &amp; Geophysics; Engineering; Remote Sensing; Imaging Science &amp; Photographic Technology</t>
  </si>
  <si>
    <t>Cai, JC; Jin, TX; Kou, JS; Zou, SM; Xiao, JF; Meng, QB</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</si>
  <si>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</si>
  <si>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</si>
  <si>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</si>
  <si>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</si>
  <si>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[Cai, Jianchao; Jin, Tingxu] China Univ Geosci, Inst Geophys &amp; Geomat, Wuhan 430074, Peoples R China; [Kou, Jisheng] Shaoxing Univ, Sch Civil Engn, Shaoxing 312000, Peoples R China; [Kou, Jisheng] Hubei Engn Univ, Sch Math &amp; Stat, Xiaogan 432000, Peoples R China; [Zou, Shuangmei; Meng, Qingbang] China Univ Geosci, Key Lab Tecton &amp; Petr Resources, Minist Educ, Wuhan 430074, Peoples R China; [Xiao, Junfeng] Huazhong Univ Sci &amp; Technol, State Key Lab Digital Mfg Equipment &amp; Technol, Sch Mech Sci &amp; Engn, Wuhan 430074, Peoples R China; [Cai, Jianchao] China Univ Petr, State Key Lab Petr Resources &amp; Prospecting, Beijing 102249, Peoples R China</t>
  </si>
  <si>
    <t>caijc2016@hotmail.com</t>
  </si>
  <si>
    <t>National Natural Science Foundation of China [51804284, 41722403]; Fundamental Research Funds for the Central Universities [2462019YJRC011]; China National Petroleum Corporation Strategic Cooperation Science and Technology Special Project [ZLZX2020-02-01]</t>
  </si>
  <si>
    <t>National Natural Science Foundation of China(National Natural Science Foundation of China (NSFC)); Fundamental Research Funds for the Central Universities(Fundamental Research Funds for the Central Universities); China National Petroleum Corporation Strategic Cooperation Science and Technology Special Project</t>
  </si>
  <si>
    <t>This work was supported by grants from the National Natural Science Foundation of China (nos. 51804284 and 41722403), the Fundamental Research Funds for the Central Universities (no. 2462019YJRC011), and from China National Petroleum Corporation Strategic Cooperation Science and Technology Special Project (no. ZLZX2020-02-01).</t>
  </si>
  <si>
    <t>0743-7463</t>
  </si>
  <si>
    <t>Langmuir</t>
  </si>
  <si>
    <t>FEB 9</t>
  </si>
  <si>
    <t>10.1021/acs.langmuir.0c03134</t>
  </si>
  <si>
    <t>Chemistry, Multidisciplinary; Chemistry, Physical; Materials Science, Multidisciplinary</t>
  </si>
  <si>
    <t>Chemistry; Materials Science</t>
  </si>
  <si>
    <t>QI3PU</t>
  </si>
  <si>
    <t>WOS:000618892400001</t>
  </si>
  <si>
    <t>Wu, YH; Cheng, LS; Ma, LQ; Huang, SJ; Fang, SD; Killough, J; Jia, P; Wang, SR</t>
  </si>
  <si>
    <t>Wu, Yonghui; Cheng, Linsong; Ma, Liqiang; Huang, Shijun; Fang, Sidong; Killough, John; Jia, Pin; Wang, Suran</t>
  </si>
  <si>
    <t>A transient two-phase flow model for production prediction of tight gas wells with fracturing fluid-induced formation damage</t>
  </si>
  <si>
    <t>Fracturing fluid-induced formation damage; Two-phase flow; Tight gas; Production prediction; Multi-fractured horizontal well</t>
  </si>
  <si>
    <t>A major concern with hydraulic fracturing in tight formation is the fracturing fluid-induced formation damage (FFIFD) for the high capillary pressure and the presence of water-sensitive clays. Analytical and semi-analytical models are good choices for formation damage evaluation comparing to computationally expensive numerical simulations, particularly in early times when there is limited information about the formation properties. However, the effects of FFIFD and two-phase flow are not addressed in many analytical models. This paper presents a semi-analytical model for this problem with the consideration of both FFIFD and two-phase flow. First, the physical model and mathematical fundamentals of the model are presented. The triple-porosity model is modified to capture the formation damage caused by fracturing fluid. A low permeability fracturing fluid invasion layer (FFIL) is used to characterize leakoff caused clay swelling and polymer adsorption in the matrix pores, and two-phase flow is assumed in the fractures to capture the choking effects. The analytical solution is obtained in the Laplace domain, and a successive iteration is used to update the dynamic parameters by coupling the flowing material balance equations. Then, the commercial numerical simulator Eclipse is used to validate the precision of the semi-analytical model, and several synthetical cases are presented to study the effects of two-phase flow, and the permeability and width of FFIL on gas production rate. Finally, a field case is provided to test the application of the proposed model. The main contribution of this paper is the provision of a simple yet versatile semi-analytical model for production prediction and analysis with the consideration of fracture networks, FFIFD, and two-phase flow. It serves as a good tool for making production prediction and production data analysis for hydraulically fractured tight gas wells.</t>
  </si>
  <si>
    <t>[Wu, Yonghui; Ma, Liqiang] China Univ Min &amp; Technol, Xuzhou, Jiangsu, Peoples R China; [Wu, Yonghui; Cheng, Linsong; Huang, Shijun; Fang, Sidong; Jia, Pin; Wang, Suran] China Univ Petr, Beijing, Peoples R China; [Fang, Sidong] Sinopec Explorat &amp; Prod Res Inst, Beijing, Peoples R China; [Killough, John] Texas A&amp;M Univ, College Stn, TX USA; [Wang, Suran] CNOOC Res Inst Co Ltd, Beijing, Peoples R China</t>
  </si>
  <si>
    <t>lscheng@cup.edu.cn; ckma@cumt.edu.cn</t>
  </si>
  <si>
    <t>National Natural Science Foundation of China [51974328, U19B6003-03-05, U1762210, 51574258]; National Major Science and Technology Projects of China [2017ZX05037001, 2016ZX05013004]</t>
  </si>
  <si>
    <t>National Natural Science Foundation of China(National Natural Science Foundation of China (NSFC)); National Major Science and Technology Projects of China</t>
  </si>
  <si>
    <t>The authors are grateful for the foundation of the National Natural Science Foundation of China (No. 51974328, U19B6003-03-05, U1762210 and 51574258). We also thank the National Major Science and Technology Projects of China (No. 2017ZX05037001 and 2016ZX05013004) for financial support.</t>
  </si>
  <si>
    <t>10.1016/j.petrol.2021.108351</t>
  </si>
  <si>
    <t>QC9ZM</t>
  </si>
  <si>
    <t>WOS:000615188400057</t>
  </si>
  <si>
    <t>Otroshchenko, T; Jiang, GY; Kondratenko, VA; Rodemerck, U; Kondratenko, EV</t>
  </si>
  <si>
    <t>Otroshchenko, Tatiana; Jiang, Guiyuan; Kondratenko, Vita A.; Rodemerck, Uwe; Kondratenko, Evgenii V.</t>
  </si>
  <si>
    <t>Current status and perspectives in oxidative, non-oxidative and CO2-mediated dehydrogenation of propane and isobutane over metal oxide catalysts</t>
  </si>
  <si>
    <t>CHEMICAL SOCIETY REVIEWS</t>
  </si>
  <si>
    <t>SUPPORTED MGO-V2O5/AL2O3 CATALYSTS; OPERANDO RAMAN-SPECTROSCOPY; DENSITY-FUNCTIONAL THEORY; METHANOL-TO-HYDROCARBONS; HYDROGEN COMBUSTION SHC; ATOMIC LAYER DEPOSITION; POROUS VOX-SIO2 SOLIDS; V-SB OXIDES; VANADIUM-OXIDE; CHROMIUM-OXIDE</t>
  </si>
  <si>
    <t>Conversion of propane or butanes from natural/shale gas into propene or butenes, which are indispensable for the synthesis of commodity chemicals, is an important environmentally friendly alternative to oil-based cracking processes. Herein, we critically analyse recent developments in the non-oxidative, oxidative, and CO2-mediated dehydrogenation of propane and isobutane to the corresponding olefins over metal oxide catalysts. Particular attention is paid to (i) comparing the developed catalysts in terms of their application potential, (ii) structure-activity-selectivity relationships for tailored catalyst design, and (iii) reaction-engineering aspects for improving product selectivity and overall process efficiency. On this basis, possible directions for further research aimed at the development of inexpensive and environmentally friendly catalysts with industrially relevant performance were identified. In addition, we provide general information regarding catalyst preparation and characterization as well as some recommendations for carrying out non-oxidative and CO2-mediated dehydrogenation reactions to ensure unambiguous comparison of catalysts developed in different studies.</t>
  </si>
  <si>
    <t>[Otroshchenko, Tatiana; Kondratenko, Vita A.; Rodemerck, Uwe; Kondratenko, Evgenii V.] Leibniz Inst Katalyse eV, Albert Einstein Str 29 A, D-18059 Rostock, Germany; [Jiang, Guiyuan] China Univ Petr, State Key Lab Heavy Oil Proc, Beijing 102249, Peoples R China</t>
  </si>
  <si>
    <t>Kondratenko, EV (通讯作者)，Leibniz Inst Katalyse eV, Albert Einstein Str 29 A, D-18059 Rostock, Germany.</t>
  </si>
  <si>
    <t>Evgenii.Kondratenko@catalysis.de</t>
  </si>
  <si>
    <t>Jiang, Guiyuan/0000-0003-1464-3368</t>
  </si>
  <si>
    <t>Deutsche Forschungsgemeinschaft [KO 2261/8-1]; National Natural Science Foundation of China [21961132026, 21878331, 91645108]; Science Foundation of China University of Petroleum, Beijing [C201604]; Ministry of Science and Technology of PRC (National Key Research and Development Program Nanotechnology Specific Project) [2020YFA0210900]; State of Mecklenburg-Vorpommern</t>
  </si>
  <si>
    <t>Deutsche Forschungsgemeinschaft(German Research Foundation (DFG)); National Natural Science Foundation of China(National Natural Science Foundation of China (NSFC)); Science Foundation of China University of Petroleum, Beijing; Ministry of Science and Technology of PRC (National Key Research and Development Program Nanotechnology Specific Project); State of Mecklenburg-Vorpommern</t>
  </si>
  <si>
    <t>Financial support by Deutsche Forschungsgemeinschaft (KO 2261/8-1), the National Natural Science Foundation of China (Grant No. 21961132026, 21878331, 91645108), Science Foundation of China University of Petroleum, Beijing (C201604), Ministry of Science and Technology of PRC (National Key Research and Development Program Nanotechnology Specific Project (No. 2020YFA0210900)) and the State of Mecklenburg-Vorpommern is gratefully acknowledged. The authors are also thankful to A. Skrypnik, Z. Aydin, N. Ortner, A. Perechodjuk, Q. Yang, K. Wu, Y. M. Li and D. Zhao for assistance with analysing literature data.</t>
  </si>
  <si>
    <t>0306-0012</t>
  </si>
  <si>
    <t>1460-4744</t>
  </si>
  <si>
    <t>CHEM SOC REV</t>
  </si>
  <si>
    <t>Chem. Soc. Rev.</t>
  </si>
  <si>
    <t>JAN 7</t>
  </si>
  <si>
    <t>10.1039/d0cs01140a</t>
  </si>
  <si>
    <t>PU0BB</t>
  </si>
  <si>
    <t>WOS:000608971900009</t>
  </si>
  <si>
    <t>Tang, M; Ji, WQ; Chu, X; Wu, AB; Chen, C</t>
  </si>
  <si>
    <t>Tang, Ming; Ji, Wei-Qiang; Chu, Xu; Wu, Anbin; Chen, Chen</t>
  </si>
  <si>
    <t>Reconstructing crustal thickness evolution from europium anomalies in detrital zircons</t>
  </si>
  <si>
    <t>GEOLOGY</t>
  </si>
  <si>
    <t>SOUTHERN TIBET; LHASA TERRANE; U-PB; CONSTRAINTS; MOUNTAINS; VOLCANISM; GRANITES; ROCKS; SR</t>
  </si>
  <si>
    <t>A new data compilation shows that in intermediate to felsic rocks, zircon Eu/Eu* [chondrite normalized Eu/ (root Sm x Gd)] correlates with whole rock La/Yb, which has been be used to infer crustal thickness. The resultant positive correlation between zircon Eu/Eu* and crustal thickness can be explained by two processes favored during high-pressure differentiation: (1) supression of plagioclase and (2) endogenic oxidation of Eu2+ due to garnet fractionation. Here we calibrate a crustal thickness proxy based on Eu anomalies in zircons. The Eu/Eu*-in-zircon proxy makes it possible to reconstruct crustal thickness evolution in magmatic arcs and orogens using detrital zircons. To evaluate this new proxy, we analyzed detrital zircons separated from modern river sands in the Gangdese belt, southern Tibet. Our results reveal two episodes of crustal thickening (to 60-70 km) since the Cretaceous. The first thickening event occurred at 90-70 Ma, and the second at 50-30 Ma following Eurasia-India collision. These findings are temporally consistent with contractional deformation of sedimentary strata in southern Tibet.</t>
  </si>
  <si>
    <t>[Tang, Ming] Peking Univ, Sch Earth &amp; Space Sci, Beijing 100871, Peoples R China; [Tang, Ming; Chen, Chen] Rice Univ, Dept Earth Environm &amp; Planetary Sci, Houston, TX 77005 USA; [Ji, Wei-Qiang] Chinese Acad Sci, Inst Geol &amp; Geophys, State Key Lab Lithospher Evolut, POB 9825, Beijing 100029, Peoples R China; [Chu, Xu] Univ Toronto, Dept Earth Sci, 22 Russell St, Toronto, ON M5S 3B1, Canada; [Wu, Anbin] China Univ Petr, Coll Geosci, Beijing, Peoples R China; [Chen, Chen] Chinese Acad Sci, Guangzhou Inst Geochem, Key Lab Mineral &amp; Metallogeny, Guangzhou 510640, Peoples R China</t>
  </si>
  <si>
    <t>mingtang@pku.edu.cn; jiweiqiang@mail.iggcas.ac.cn</t>
  </si>
  <si>
    <t>National Natural Science Foundation of China [41888101]; China State Key Laboratory of Lithospheric Evolution [SKL-Z201706]; U.S. National Science Foundation [EAR-1850832]; Beijing Double-First Class initiative grant [7101302526]</t>
  </si>
  <si>
    <t>National Natural Science Foundation of China(National Natural Science Foundation of China (NSFC)); China State Key Laboratory of Lithospheric Evolution; U.S. National Science Foundation(National Science Foundation (NSF)); Beijing Double-First Class initiative grant</t>
  </si>
  <si>
    <t>This work is supported by the National Natural Science Foundation of China (grant 41888101) and the China State Key Laboratory of Lithospheric Evolution (grant SKL-Z201706). Tang is grateful for the support by a U.S. National Science Foundation grant (EAR-1850832) and a Beijing Double-First Class initiative grant (7101302526). We thank Ryan McKenzie, Michael Farner, and two anonymous reviewers for their comments and editor James Schmitt for efficient handling. We also thank Cin-Ty A. Lee, Bo Wan, Wenrong Cao, and Fuyuan Wu for insightful discussions.</t>
  </si>
  <si>
    <t>GEOLOGICAL SOC AMER, INC</t>
  </si>
  <si>
    <t>BOULDER</t>
  </si>
  <si>
    <t>PO BOX 9140, BOULDER, CO 80301-9140 USA</t>
  </si>
  <si>
    <t>0091-7613</t>
  </si>
  <si>
    <t>1943-2682</t>
  </si>
  <si>
    <t>JAN 1</t>
  </si>
  <si>
    <t>10.1130/G47745.1</t>
  </si>
  <si>
    <t>PL7IZ</t>
  </si>
  <si>
    <t>WOS:000603292000016</t>
  </si>
  <si>
    <t>Wen, YY; Wei, ZT; Liu, JH; Li, R; Wang, P; Zhou, B; Zhang, X; Li, J; Li, ZX</t>
  </si>
  <si>
    <t>Wen, Yangyang; Wei, Zhiting; Liu, Jiahao; Li, Rui; Wang, Ping; Zhou, Bin; Zhang, Xiang; Li, Jiang; Li, Zhenxing</t>
  </si>
  <si>
    <t>Synergistic cerium doping and MXene coupling in layered double hydroxides as efficient electrocatalysts for oxygen evolution</t>
  </si>
  <si>
    <t>JOURNAL OF ENERGY CHEMISTRY</t>
  </si>
  <si>
    <t>MXene; Layered double hydroxides; Two-dimensional nanomaterials; Oxygen evolution reaction; Electrocatalysis</t>
  </si>
  <si>
    <t>HIERARCHICAL NANOCOMPOSITE; NANOSHEETS; REDUCTION; NITROGEN; FE; NI; RICE; CO</t>
  </si>
  <si>
    <t>Oxygen evolution reaction (OER) is a bottle-neck process in many sustainable energy conversion systems due to its sluggish kinetics. The development of cost-effective yet efficient electrocatalysts towards OER is highly desirable but still a great challenge at current stage. Herein, a new type of hybrid nanostructure, consisting of two-dimensional (2D) Cerium-doped NiFe-layered double hydroxide nanoflakes directly grown on the 2D Ti3C2Tx MXene surface (denoted as NiFeCe-LDH/MXene), is designed using a facile in situ coprecipitation method. The resultant NiFeCe-LDH/MXene hybrid presents a hierarchical nanoporous structure, high electrical conductivity and strong interfacial junction because of the synergistic effect of Ce doping and MXene coupling. As a result, the hybrid catalyst exhibits an excellent catalytic activity for OER, delivering a low onset overpotential of 197 mV and an overpotential of 260 mV at a current density of 10 mAcm (-2) in the alkaline medium, much lower than its pure LDH counterparts and IrO2 catalyst. Besides, the hybrid catalyst also displays a fast reaction kinetics and a remarkable stable durability. Further theoretic studies using density function theory (DFT) methods reveal that Ce doping could effectively narrow the bandgap of NiFe-LDH and reduce the overpotential in OER process. This work may shed light on the exploration of advanced electrocatalysts for renewable energy conversion and storage systems. (c) 2020 Science Press and Dalian Institute of Chemical Physics, Chinese Academy of Sciences. Published by Elsevier B.V. and Science Press. All rights reserved.</t>
  </si>
  <si>
    <t>[Wen, Yangyang; Wei, Zhiting; Liu, Jiahao; Li, Rui; Wang, Ping; Zhou, Bin; Zhang, Xiang; Li, Jiang; Li, Zhenxing] China Univ Petr, Coll New Energy &amp; Mat, State Key Lab Heavy Oil Proc, Beijing 102249, Peoples R China</t>
  </si>
  <si>
    <t>Wen, YY; Li, ZX (通讯作者)，China Univ Petr, Coll New Energy &amp; Mat, State Key Lab Heavy Oil Proc, Beijing 102249, Peoples R China.</t>
  </si>
  <si>
    <t>wenyangyang@cup.edu.cn; lizx@cup.edu.cn</t>
  </si>
  <si>
    <t>Wen, Yangyang/0000-0003-3236-7168</t>
  </si>
  <si>
    <t>Science Foundation of China University of Petroleum, Beijing [2462017YJRC013]</t>
  </si>
  <si>
    <t>Science Foundation of China University of Petroleum, Beijing</t>
  </si>
  <si>
    <t>This work was supported by the Science Foundation of China University of Petroleum, Beijing (No. 2462017YJRC013).</t>
  </si>
  <si>
    <t>2095-4956</t>
  </si>
  <si>
    <t>J ENERGY CHEM</t>
  </si>
  <si>
    <t>J. Energy Chem.</t>
  </si>
  <si>
    <t>JAN</t>
  </si>
  <si>
    <t>10.1016/j.jechem.2020.04.009</t>
  </si>
  <si>
    <t>Chemistry, Applied; Chemistry, Physical; Energy &amp; Fuels; Engineering, Chemical</t>
  </si>
  <si>
    <t>Chemistry; Energy &amp; Fuels; Engineering</t>
  </si>
  <si>
    <t>OZ9KN</t>
  </si>
  <si>
    <t>WOS:000595236000012</t>
  </si>
  <si>
    <t>CHEMICAL ENGINEERING JOURNAL</t>
  </si>
  <si>
    <t>ELSEVIER SCIENCE SA</t>
  </si>
  <si>
    <t>LAUSANNE</t>
  </si>
  <si>
    <t>PO BOX 564, 1001 LAUSANNE, SWITZERLAND</t>
  </si>
  <si>
    <t>1385-8947</t>
  </si>
  <si>
    <t>1873-3212</t>
  </si>
  <si>
    <t>CHEM ENG J</t>
  </si>
  <si>
    <t>Chem. Eng. J.</t>
  </si>
  <si>
    <t>Engineering, Environmental; Engineering, Chemical</t>
  </si>
  <si>
    <t>Engineering</t>
  </si>
  <si>
    <t>Zhang, GH; Chen, F; Zhang, YH; Zhao, L; Chen, JY; Cao, LY; Gao, JS; Xu, CM</t>
  </si>
  <si>
    <t>Zhang, Guohao; Chen, Feng; Zhang, Yuhao; Zhao, Liang; Chen, Jingye; Cao, Liyuan; Gao, Jinsen; Xu, Chunming</t>
  </si>
  <si>
    <t>Properties and utilization of waste tire pyrolysis oil: A mini review</t>
  </si>
  <si>
    <t>FUEL PROCESSING TECHNOLOGY</t>
  </si>
  <si>
    <t>Waste tire pyrolysis oil; Component; Properties; Cleaner production; High-value utilization</t>
  </si>
  <si>
    <t>SULFUR PARTITION RATIO; VACUUM PYROLYSIS; TYRE PYROLYSIS; DIESEL-ENGINE; SCRAP TIRES; CARBON-BLACK; OXIDATIVE DESULFURIZATION; HYDROTREATING CATALYSTS; SULFIDE CAPACITY; ACTIVATED CARBON</t>
  </si>
  <si>
    <t>The waste tire pyrolysis oil (WTPO) is getting more and more attention because of its tremendous potential. But its application is limited by the higher content of impurities and the poor fuel performance. This paper is a review of components, properties and the utilization of WTPO, to supply some novel development pathways for it. This oil mainly consisted of alkanes and aromatic hydrocarbons, while some of the impurities such as sulfide, nitride and polyaromatic hydrocarbons (PAH) were also contained in the WTPO. Besides, this oil owns poor fuel properties such as low cetane number, low flash point and high density. Blending with diesel and cleaner production (contains desulfurization and denitrification) can reduce the pollutant emissions and enhance the fuel properties of WTPO. Additionally, it is necessary to enhance the value of WTPO to increase the economy of pyrolysis. The separation and purification of limonene and the fabrication of high-quality carbon materials and pyrolysis bitumen can be regard as the high-value utilization of WTPO. In terms of techno-economic and environmental, WTPO will become a popular subject for researchers. The integrated refinery concept of WTPO deserves more attention.</t>
  </si>
  <si>
    <t>[Zhang, Guohao; Chen, Feng; Zhang, Yuhao; Zhao, Liang; Chen, Jingye; Cao, Liyuan; Gao, Jinsen; Xu, Chunming] China Univ Petr, State Key Lab Heavy Oil Proc, 18 Fuxue Rd, Beijing 102249, Peoples R China</t>
  </si>
  <si>
    <t>Zhao, L (通讯作者)，China Univ Petr, State Key Lab Heavy Oil Proc, 18 Fuxue Rd, Beijing 102249, Peoples R China.</t>
  </si>
  <si>
    <t>liangzhao@cup.edu.cn</t>
  </si>
  <si>
    <t>National Key Research and Development Program of China [2018YFC1902603]</t>
  </si>
  <si>
    <t>National Key Research and Development Program of China</t>
  </si>
  <si>
    <t>This work was supported by the National Key Research and Development Program of China (No. 2018YFC1902603).</t>
  </si>
  <si>
    <t>0378-3820</t>
  </si>
  <si>
    <t>1873-7188</t>
  </si>
  <si>
    <t>FUEL PROCESS TECHNOL</t>
  </si>
  <si>
    <t>Fuel Process. Technol.</t>
  </si>
  <si>
    <t>10.1016/j.fuproc.2020.106582</t>
  </si>
  <si>
    <t>Chemistry, Applied; Energy &amp; Fuels; Engineering, Chemical</t>
  </si>
  <si>
    <t>OH7WE</t>
  </si>
  <si>
    <t>WOS:000582803400009</t>
  </si>
  <si>
    <t>Zhuo, HY; Zhang, X; Liang, JX; Yu, Q; Xiao, H; Li, J</t>
  </si>
  <si>
    <t>Zhuo, Hong-Ying; Zhang, Xin; Liang, Jin-Xia; Yu, Qi; Xiao, Hai; Li, Jun</t>
  </si>
  <si>
    <t>Theoretical Understandings of Graphene-based Metal Single-Atom Catalysts: Stability and Catalytic Performance</t>
  </si>
  <si>
    <t>CHEMICAL REVIEWS</t>
  </si>
  <si>
    <t>OXYGEN REDUCTION REACTION; NITROGEN-DOPED GRAPHENE; HYDROGEN EVOLUTION REACTION; CO OXIDATION; EMBEDDED GRAPHENE; SELECTIVE HYDROGENATION; ACTIVE-SITES; ELECTROCHEMICAL REDUCTION; SUPPORT INTERACTIONS; REACTION-MECHANISMS</t>
  </si>
  <si>
    <t>Research on heterogeneous single-atom catalysts (SACs) has become an emerging frontier in catalysis science because of their advantages in high utilization of noble metals, precisely identified active sites, high selectivity, and tunable activity. Graphene, as a one-atom-thick two-dimensional carbon material with unique structural and electronic properties, has been reported to be a superb support for SACs. Herein, we provide an overview of recent progress in investigations of graphene-based SACs. Among the large number of publications, we will selectively focus on the stability of metal single-atoms (SAs) anchored on different sites of graphene support and the catalytic performances of graphene-based SACs for different chemical reactions, including thermocatalysis and electrocatalysis. We will summarize the fundamental understandings on the electronic structures and their intrinsic connection with catalytic properties of graphene-based SACs, and also provide a brief perspective on the future design of efficient SACs with graphene and graphene-like materials.</t>
  </si>
  <si>
    <t>[Zhuo, Hong-Ying; Xiao, Hai; Li, Jun] Tsinghua Univ, Dept Chem, Beijing 100084, Peoples R China; [Zhuo, Hong-Ying; Xiao, Hai; Li, Jun] Tsinghua Univ, Key Lab Organ Optoelect &amp; Mol Engn, Minist Educ, Beijing 100084, Peoples R China; [Zhuo, Hong-Ying; Zhang, Xin] China Univ Petr, Coll Chem Engn, State Key Lab Heavy Oil Proc, Beijing 102249, Peoples R China; [Liang, Jin-Xia; Li, Jun] Southern Univ Sci &amp; Technol, Dept Chem, Shenzhen 518055, Guangdong, Peoples R China; [Yu, Qi] Shaanxi Univ Technol, Shaanxi Key Lab Catalysis, Inst Graphene, Sch Mat Sci &amp; Engn, Hanzhong 723001, Peoples R China</t>
  </si>
  <si>
    <t>junli@mail.tsinghua.edu.cn</t>
  </si>
  <si>
    <t>Xiao, Hai/0000-0001-9399-1584</t>
  </si>
  <si>
    <t>National Natural Science Foundation of China [22033005, 91645203, 21590792, 21573286]; Guangdong Key Laboratory of Catalytic Chemistry</t>
  </si>
  <si>
    <t>National Natural Science Foundation of China(National Natural Science Foundation of China (NSFC)); Guangdong Key Laboratory of Catalytic Chemistry</t>
  </si>
  <si>
    <t>We are grateful to Dr. Yan Tang and Professor Tao Zhang for helpful discussion. The financial supports from the National Natural Science Foundation of China (NSFC grant nos. 22033005, 91645203, 21590792, 21573286) and Guangdong Key Laboratory of Catalytic Chemistry are acknowledged.</t>
  </si>
  <si>
    <t>0009-2665</t>
  </si>
  <si>
    <t>1520-6890</t>
  </si>
  <si>
    <t>CHEM REV</t>
  </si>
  <si>
    <t>Chem. Rev.</t>
  </si>
  <si>
    <t>NOV 11</t>
  </si>
  <si>
    <t>10.1021/acs.chemrev.0c00818</t>
  </si>
  <si>
    <t>OP7MW</t>
  </si>
  <si>
    <t>WOS:000588271100011</t>
  </si>
  <si>
    <t>Sun, Z; Li, XF; Liu, WY; Zhang, T; He, MX; Nasrabadi, H</t>
  </si>
  <si>
    <t>Sun, Zheng; Li, Xiangfang; Liu, Wenyuan; Zhang, Tao; He, Minxia; Nasrabadi, Hadi</t>
  </si>
  <si>
    <t>Molecular dynamics of methane flow behavior through realistic organic nanopores under geologic shale condition: Pore size and kerogen types</t>
  </si>
  <si>
    <t>Shale organic nanopores; Kerogen type; Methane adsorption; Slip phenomenon; Methane flow behavior</t>
  </si>
  <si>
    <t>Up to date, for the purpose of simplicity, graphene-based structures, like nano-porous carbons or carbon nanotubes, have been widely utilized to investigate methane flow behavior inside shale organic nanopores. However, realistic shale organic matrix is composed of kerogen molecules, possessing complex amorphous structures and apparently different surface attributes compared with graphene-based nanopore surface, which will inevitably have a great impact on surface-methane interactions and methane flow behavior. Current research works in terms of the graphene-based material fails to capture the influence of kerogen surface, and therefore cannot accurately characterize nano-confined methane flow behavior through realistic shale organic matter. Also, shale organic nanopores with different kerogen types contain different surface compositions, while its impact on methane flow capacity has not been reported yet. To bridge this knowledge gap, this paper simulates the methane flow behavior through authentic kerogen-based circular nanopores with the use of molecular dynamics (MD) for the first time. And a novel construction method was developed to generate kerogenbased organic nanopores with desirable pore size and different kerogen types for MD simulation. Main results show that a) decrease in pore size will contribute to the enhancement of adsorption capacity for nanopores and type-III kerogen type-II kerogen &gt; type-I kerogen in terms of methane adsorption capacity; b) ratio of average methane density confined in nanopores to bulk-gas density ranges from 1.2 to 2.6, which will decrease with the increase of the pressure and increase with decreasing pore size; c) Under shale geological condition, the conventional theoretical model for nanoconfined gas flow will underestimate that of 0.41 time for type-I kerogenbased nanopores, 0.59 time for type-II kerogen-based nanopores, and 0.88 time for type-III kerogen-based nanopores.</t>
  </si>
  <si>
    <t>[Sun, Zheng] China Univ Min &amp; Technol, State Key Lab Coal Resources &amp; Safe Min, Xuzhou 221116, Jiangsu, Peoples R China; [Li, Xiangfang; Liu, Wenyuan; Zhang, Tao; He, Minxia] China Univ Petr, State Key Lab Petr Resources &amp; Prospecting, Beijing 102249, Peoples R China; [Sun, Zheng; Nasrabadi, Hadi] Texas A&amp;M Univ, Dept Petr Engn, College Stn, TX 77843 USA; [He, Minxia] Univ Aberdeen, Sch Engn, Aberdeen AB243UE, Scotland</t>
  </si>
  <si>
    <t>szcup613@163.com; hadi.nasrabadi@tamu.edu</t>
  </si>
  <si>
    <t>National Natural Science Foundation of China [51490654]; Science Foundation of China University of Petroleum, Beijing [2462018YJRC033, C201605]; China Scholarship Council [2018060440071]</t>
  </si>
  <si>
    <t>National Natural Science Foundation of China(National Natural Science Foundation of China (NSFC)); Science Foundation of China University of Petroleum, Beijing; China Scholarship Council(China Scholarship Council)</t>
  </si>
  <si>
    <t>The High-Performance Research Computing Facilities at Texas A&amp;M University is gratefully acknowledged. The research was supported by National Natural Science Foundation of China (No. 51490654). The first author also acknowledges Science Foundation of China University of Petroleum, Beijing (No. 2462018YJRC033 and No. C201605) to support part of this work and China Scholarship Council for financial support to Dr. Zheng Sun for one-year stay at Texas A&amp;M University (No. 2018060440071).</t>
  </si>
  <si>
    <t>OCT 15</t>
  </si>
  <si>
    <t>10.1016/j.cej.2020.124341</t>
  </si>
  <si>
    <t>ND0BW</t>
  </si>
  <si>
    <t>WOS:000561574900002</t>
  </si>
  <si>
    <t>Liang, W; Fan, YK; Li, KC; Zhang, DF; Gaudiot, JL</t>
  </si>
  <si>
    <t>Liang, Wei; Fan, Yongkai; Li, Kuan-Ching; Zhang, Dafang; Gaudiot, Jean-Luc</t>
  </si>
  <si>
    <t>Secure Data Storage and Recovery in Industrial Blockchain Network Environments</t>
  </si>
  <si>
    <t>IEEE TRANSACTIONS ON INDUSTRIAL INFORMATICS</t>
  </si>
  <si>
    <t>Blockchain; Maintenance engineering; Memory; Distributed databases; Cloud computing; Bandwidth; Reliability; Blockchain network; consensus mechanism; distributed storage; local regeneration code; repair rate</t>
  </si>
  <si>
    <t>INTERNET; CODES</t>
  </si>
  <si>
    <t>The massive redundant data storage and communication in network 4.0 environments have issues of low integrity, high cost, and easy tampering. To address these issues, in this article, a secure data storage and recovery scheme in the blockchain-based network is proposed by improving the decentration, tampering-proof, real-time monitoring, and management of storage systems, as such design supports the dynamic storage, fast repair, and update of distributed data in the data storage system of industrial nodes. A local regenerative code technology is used to repair and store data between failed nodes while ensuring the privacy of user data. That is, as the data stored are found to be damaged, multiple local repair groups constructed by vector code can simultaneously yet efficiently repair multiple distributed data storage nodes. Based on the unique chain storage structure, such as data consensus mechanism and smart contract, the storage structure of blockchain distributed coding not only quickly repair the nearby local regenerative codes in the blockchain but also reduce the resource overhead in the data storage process of industrial nodes. Experimental results show that the proposed scheme improves the repair rate of multinode data by 9% and data storage rate increased by 8.6%, indicating to be promising with good security and real-time performance.</t>
  </si>
  <si>
    <t>[Liang, Wei; Zhang, Dafang] Hunan Univ, Coll Comp Sci &amp; Elect Engn, Changsha 410082, Peoples R China; [Fan, Yongkai] China Univ Petr, Dept Comp Sci &amp; Technol, Beijing 100024, Peoples R China; [Li, Kuan-Ching] Providence Univ, Dept Comp Sci &amp; Informat Engn, Taichung 43301, Taiwan; [Gaudiot, Jean-Luc] Univ Calif Irvine, Dept Elect Engn &amp; Comp Sci, Irvine, CA 92697 USA</t>
  </si>
  <si>
    <t>Li, KC (通讯作者)，Providence Univ, Dept Comp Sci &amp; Informat Engn, Taichung 43301, Taiwan.</t>
  </si>
  <si>
    <t>weiliang99@hnu.edu.cn; fanyongkai@gmail.com; kuancli@pu.edu.tw; dfzhang@hnu.edu.cn; gaudiot@uci.edu</t>
  </si>
  <si>
    <t>National Science Foundation of China [61572188, 61976087]; Scientific Research Program of the New Century Excellent Talents in Fujian Province University, Fujian Provincial Natural Science Foundation of China [2018J01570]; Hunan Provincial Natural Science Foundation [2016jj2058, TII-19-3815]</t>
  </si>
  <si>
    <t>National Science Foundation of China(National Natural Science Foundation of China (NSFC)); Scientific Research Program of the New Century Excellent Talents in Fujian Province University, Fujian Provincial Natural Science Foundation of China; Hunan Provincial Natural Science Foundation(Natural Science Foundation of Hunan Province)</t>
  </si>
  <si>
    <t>This work was supported in part by the National Science Foundation of China under Grant 61572188, and Grant 61976087, in part by the Scientific Research Program of the New Century Excellent Talents in Fujian Province University, Fujian Provincial Natural Science Foundation of China under Grant 2018J01570, and in part by the Hunan Provincial Natural Science Foundation under Grant 2016jj2058. Paper no. TII-19-3815.</t>
  </si>
  <si>
    <t>1551-3203</t>
  </si>
  <si>
    <t>1941-0050</t>
  </si>
  <si>
    <t>IEEE T IND INFORM</t>
  </si>
  <si>
    <t>IEEE Trans. Ind. Inform.</t>
  </si>
  <si>
    <t>OCT.</t>
  </si>
  <si>
    <t>10.1109/TII.2020.2966069</t>
  </si>
  <si>
    <t>Automation &amp; Control Systems; Computer Science, Interdisciplinary Applications; Engineering, Industrial</t>
  </si>
  <si>
    <t>Automation &amp; Control Systems; Computer Science; Engineering</t>
  </si>
  <si>
    <t>MF3KF</t>
  </si>
  <si>
    <t>WOS:000545243500031</t>
  </si>
  <si>
    <t>Yang, YY; Liu, WZ; Zhang, ZL; Grossart, HP; Gadd, GM</t>
  </si>
  <si>
    <t>Yang, Yuyi; Liu, Wenzhi; Zhang, Zulin; Grossart, Hans-Peter; Gadd, Geoffrey Michael</t>
  </si>
  <si>
    <t>Microplastics provide new microbial niches in aquatic environments</t>
  </si>
  <si>
    <t>APPLIED MICROBIOLOGY AND BIOTECHNOLOGY</t>
  </si>
  <si>
    <t>Microplastics; Biofilms; Microbial communities; Microbial diversity and function; Ecological niche</t>
  </si>
  <si>
    <t>BACTERIAL ASSEMBLAGES; BIOFILM FORMATION; ANTIBIOTIC-RESISTANCE; BIODEGRADABLE PLASTICS; COMMUNITY STRUCTURE; MARINE-ENVIRONMENT; WASTE-WATER; FRESH-WATER; POLLUTION; SURFACE</t>
  </si>
  <si>
    <t>Microplastics in the biosphere are currently of great environmental concern because of their potential toxicity for aquatic biota and human health and association with pathogenic microbiota. Microplastics can occur in high abundance in all aquatic environments, including oceans, rivers and lakes. Recent findings have highlighted the role of microplastics as important vectors for microorganisms, which can form fully developed biofilms on this artificial substrate. Microplastics therefore provide new microbial niches in the aquatic environment, and the developing biofilms may significantly differ in microbial composition compared to natural free-living or particle-associated microbial populations in the surrounding water. In this article, we discuss the composition and ecological function of the microbial communities found in microplastic biofilms. The potential factors that influence the richness and diversity of such microbial microplastic communities are also evaluated. Microbe-microbe and microbe-substrate interactions in microplastic biofilms have been little studied and are not well understood. Multiomics tools together with morphological, physiological and biochemical analyses should be combined to provide a more comprehensive overview on the ecological role of microplastic biofilms. These new microbial niches have so far unknown consequences for microbial ecology and environmental processes in aquatic ecosystems. More knowledge is required on the microbial community composition of microplastic biofilms and their ecological functions in order to better evaluate consequences for the environment and animal health, including humans, especially since the worldwide abundance of microplastics is predicted to dramatically increase.</t>
  </si>
  <si>
    <t>[Yang, Yuyi; Liu, Wenzhi] Chinese Acad Sci, Key Lab Aquat Bot &amp; Watershed Ecol, Wuhan Bot Garden, Wuhan 430074, Peoples R China; [Zhang, Zulin] James Hutton Inst, Aberdeen AB15 8QH, Scotland; [Grossart, Hans-Peter] Leibniz Inst Freshwater Ecol &amp; Inland Fisheries I, Dept Expt Limnol, Alte Fischerhuette 2, D-16775 Stechlin, Germany; [Grossart, Hans-Peter] Potsdam Univ, Inst Biochem &amp; Biol, Maulbeerallee 2, D-14469 Potsdam, Germany; [Gadd, Geoffrey Michael] Univ Dundee, Geomicrobiol Grp, Sch Life Sci, Dundee DD1 5EH, Scotland; [Gadd, Geoffrey Michael] China Univ Petr, State Key Lab Heavy Oil Proc, State Key Lab Petr Control, Coll Sci &amp; Environm, Beijing 102249, Peoples R China</t>
  </si>
  <si>
    <t>hgrossart@igb-berlin.de; g.m.gadd@dundee.ac.uk</t>
  </si>
  <si>
    <t>Youth Innovation Promotion Association of the Chinese Academy of Sciences [2015282, 2017388]</t>
  </si>
  <si>
    <t>Youth Innovation Promotion Association of the Chinese Academy of Sciences</t>
  </si>
  <si>
    <t>This work was supported by the Youth Innovation Promotion Association of the Chinese Academy of Sciences (grant numbers 2015282 and 2017388).</t>
  </si>
  <si>
    <t>ONE NEW YORK PLAZA, SUITE 4600, NEW YORK, NY, UNITED STATES</t>
  </si>
  <si>
    <t>0175-7598</t>
  </si>
  <si>
    <t>1432-0614</t>
  </si>
  <si>
    <t>APPL MICROBIOL BIOT</t>
  </si>
  <si>
    <t>Appl. Microbiol. Biotechnol.</t>
  </si>
  <si>
    <t>AUG</t>
  </si>
  <si>
    <t>10.1007/s00253-020-10704-x</t>
  </si>
  <si>
    <t>JUN 2020</t>
  </si>
  <si>
    <t>Biotechnology &amp; Applied Microbiology</t>
  </si>
  <si>
    <t>MH4UU</t>
  </si>
  <si>
    <t>Green Published, hybrid</t>
  </si>
  <si>
    <t>WOS:000537964500004</t>
  </si>
  <si>
    <t>Liu, MM; Ren, XH; Cheng, C; Wang, Z</t>
  </si>
  <si>
    <t>Liu, Mingming; Ren, Xiaohang; Cheng, Cheng; Wang, Zhen</t>
  </si>
  <si>
    <t>The role of globalization in CO2 emissions: A semi-parametric panel data analysis for G7</t>
  </si>
  <si>
    <t>CO2 emission; Globalization; Environment Kuznets hypothesis; Semi-parametric panel model</t>
  </si>
  <si>
    <t>CARBON-DIOXIDE EMISSIONS; ENERGY-CONSUMPTION; ECONOMIC-GROWTH; TRADE LIBERALIZATION; KUZNETS CURVE; URBANIZATION; NEXUS; COINTEGRATION; INEQUALITY; GDP</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</si>
  <si>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</si>
  <si>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[Liu, Mingming; Wang, Zhen] China Univ Petr, Sch Econ &amp; Management, 18 Xuefu Rd, Beijing 102249, Peoples R China; [Ren, Xiaohang] Cent South Univ, Business Sch, Changsha 410083, Hunan, Peoples R China; [Ren, Xiaohang] Univ Southampton, Southampton Stat Sci Res Inst, Southampton SO17 1BJ, Hants, England; [Cheng, Cheng] Shanxi Univ Finance &amp; Econ, Sch Management Sci &amp; Engn, 696 Wucheng Rd, Taiyuan 030006, Peoples R China</t>
  </si>
  <si>
    <t>Ren, XH (通讯作者)，Cent South Univ, Business Sch, Changsha 410083, Hunan, Peoples R China.</t>
  </si>
  <si>
    <t>X.Ren@soton.ac.uk</t>
  </si>
  <si>
    <t>Ren, Xiaohang/J-5360-2019</t>
  </si>
  <si>
    <t>National Natural Science Foundation of China [71904111, 71774105]; Humanities and Social Science Fund of Ministry of Education of China [19YJCZH106]; Program for the Philosophy and Social Sciences Research of Higher Learning Institutions of Shanxi [201803079]</t>
  </si>
  <si>
    <t>National Natural Science Foundation of China(National Natural Science Foundation of China (NSFC)); Humanities and Social Science Fund of Ministry of Education of China(Ministry of Education, China); Program for the Philosophy and Social Sciences Research of Higher Learning Institutions of Shanxi</t>
  </si>
  <si>
    <t>Wethank the financial support provided by theNational Natural Science Foundation of China (71904111, 71774105), Humanities and Social Science Fund of Ministry of Education of China(19YJCZH106) and Program for the Philosophy and Social Sciences Research of Higher Learning Institutions of Shanxi (201803079, 2th [2018] of Jin Education).</t>
  </si>
  <si>
    <t>MAY 20</t>
  </si>
  <si>
    <t>10.1016/j.scitotenv.2020.137379</t>
  </si>
  <si>
    <t>LD4VS</t>
  </si>
  <si>
    <t>Green Accepted</t>
  </si>
  <si>
    <t>WOS:000526029000138</t>
  </si>
  <si>
    <t>Yu, GF; Wang, YX; Cao, HB; Zhao, H; Xie, YB</t>
  </si>
  <si>
    <t>Yu, Guangfei; Wang, Yuxian; Cao, Hongbin; Zhao, He; Xie, Yongbing</t>
  </si>
  <si>
    <t>Reactive Oxygen Species and Catalytic Active Sites in Heterogeneous Catalytic Ozonation for Water Purification</t>
  </si>
  <si>
    <t>ENVIRONMENTAL SCIENCE &amp; TECHNOLOGY</t>
  </si>
  <si>
    <t>REDUCED GRAPHENE OXIDE; SURFACE HYDROXYL-GROUPS; DOPED CARBON NANOTUBES; FENTON-LIKE CATALYST; SINGLET OXYGEN; AQUEOUS-SOLUTION; RATE CONSTANTS; OXALIC-ACID; OZONE DECOMPOSITION; ELECTRON-TRANSFER</t>
  </si>
  <si>
    <t>Heterogeneous catalytic ozonation (HCO) processes have been widely studied for water purification. The reaction mechanisms of these processes are very complicated because of the simultaneous involvement of gas, solid, and liquid phases. Although typical reaction mechanisms have been established for HCO, some of them are only appropriate for specific systems. The divergence and deficiency in mechanisms hinders the development of novel active catalysts. This critical review compares the various existing mechanisms and categorizes the catalytic oxidation of HCO into radical-based oxidation and nonradical oxidation processes with an in-depth discussion. The catalytic active sites and adsorption behaviors of O-3 molecules on the catalyst surface are regarded as the key clues for further elucidating the O-3 activation processes, evolution of reactive oxygen species (ROS) or organic oxidation pathways. Moreover, the detection methods of the ROS produced in both types of oxidations and their roles in the destruction of organics are reviewed with discussion of some specific problems among them, including the scavengers selection, experiment results analysis as well as some questionable conclusions. Finally, alternative strategies for the systematic investigation of the HCO mechanism and the prospects for future studies are envisaged.</t>
  </si>
  <si>
    <t>[Yu, Guangfei; Cao, Hongbin; Zhao, He; Xie, Yongbing] Chinese Acad Sci, CAS Key Lab Green Proc &amp; Engn, Beijing Engn Res Ctr Proc Pollut Control, Inst Proc Engn, Beijing 100190, Peoples R China; [Wang, Yuxian] China Univ Petr, State Key Lab Heavy Oil Proc, State Key Lab Petr Pollut Control, Beijing 102249, Peoples R China</t>
  </si>
  <si>
    <t>Xie, YB (通讯作者)，Chinese Acad Sci, CAS Key Lab Green Proc &amp; Engn, Beijing Engn Res Ctr Proc Pollut Control, Inst Proc Engn, Beijing 100190, Peoples R China.</t>
  </si>
  <si>
    <t>ybxie@ipe.ac.cn</t>
  </si>
  <si>
    <t>Major Science and Technology Program for Water Pollution Control and Treatment [2017ZX07402001]; National Science Fund for Distinguished Young Scholars of China [51425405]; National Natural Science Foundation of China [51978643, 21978324]; Beijing Natural Science Foundation [8192039]; Strategic Priority Research Program of the Chinese Academy of Sciences [XDA23010400]; Youth Innovation Promotion Association CAS [2014037]</t>
  </si>
  <si>
    <t>Major Science and Technology Program for Water Pollution Control and Treatment; National Science Fund for Distinguished Young Scholars of China(National Natural Science Foundation of China (NSFC)National Science Fund for Distinguished Young Scholars); National Natural Science Foundation of China(National Natural Science Foundation of China (NSFC)); Beijing Natural Science Foundation(Beijing Natural Science Foundation); Strategic Priority Research Program of the Chinese Academy of Sciences(Chinese Academy of Sciences); Youth Innovation Promotion Association CAS</t>
  </si>
  <si>
    <t>We greatly appreciate the financial support from the Major Science and Technology Program for Water Pollution Control and Treatment (2017ZX07402001), the National Science Fund for Distinguished Young Scholars of China (51425405), the National Natural Science Foundation of China (Nos. 51978643 and No. 21978324), the Beijing Natural Science Foundation (No. 8192039), the Strategic Priority Research Program of the Chinese Academy of Sciences (XDA23010400), and the Youth Innovation Promotion Association CAS (No. 2014037).</t>
  </si>
  <si>
    <t>0013-936X</t>
  </si>
  <si>
    <t>1520-5851</t>
  </si>
  <si>
    <t>ENVIRON SCI TECHNOL</t>
  </si>
  <si>
    <t>Environ. Sci. Technol.</t>
  </si>
  <si>
    <t>MAY 19</t>
  </si>
  <si>
    <t>10.1021/acs.est.0c00575</t>
  </si>
  <si>
    <t>Engineering, Environmental; Environmental Sciences</t>
  </si>
  <si>
    <t>Engineering; Environmental Sciences &amp; Ecology</t>
  </si>
  <si>
    <t>LT6AG</t>
  </si>
  <si>
    <t>WOS:000537151000004</t>
  </si>
  <si>
    <t>Cawood, PA; Wang, W; Zhao, TY; Xu, YJ; Mulder, JA; Pisarevsky, SA; Zhang, LM; Gan, CS; He, HY; Liu, HC; Qi, L; Wang, YJ; Yao, JL; Zhao, GC; Zhou, MF; Zi, JW</t>
  </si>
  <si>
    <t>Cawood, Peter A.; Wang, Wei; Zhao, Tianyu; Xu, Yajun; Mulder, Jacob A.; Pisarevsky, Sergei A.; Zhang, Limin; Gan, Chengshi; He, Huiying; Liu, Huichuan; Qi, Liang; Wang, Yuejun; Yao, Jinlong; Zhao, Guochun; Zhou, Mei-Fu; Zi, Jian-Wei</t>
  </si>
  <si>
    <t>Deconstructing South China and consequences for reconstructing Nuna and Rodinia</t>
  </si>
  <si>
    <t>ZIRCON U-PB; SOUTHWESTERN YANGTZE BLOCK; PRECAMBRIAN CRUSTAL EVOLUTION; ARCHEAN CONTINENTAL-CRUST; ND-HF ISOTOPES; WHOLE-ROCK GEOCHEMISTRY; A-TYPE GRANITE; MESOPROTEROZOIC DONGCHUAN GROUP; NEOPROTEROZOIC ARC-MAGMATISM; WESTERN CHURCHILL PROVINCE</t>
  </si>
  <si>
    <t>[Cawood, Peter A.; Mulder, Jacob A.] Monash Univ, Sch Earth Atmosphere &amp; Environm, Melbourne, Vic 3800, Australia; [Wang, Wei; Zhao, Tianyu; Xu, Yajun; Qi, Liang; Zi, Jian-Wei] China Univ Geosci, Sch Earth Sci, State Key Lab Geol Proc &amp; Mineral Resources, Wuhan 430074, Peoples R China; [Pisarevsky, Sergei A.] Curtin Univ, ARC Ctr Excellence Core Crust Fluid Syst CCFS, Sch Earth &amp; Planetary Sci, Earth Dynam Res Grp, Perth, WA 6845, Australia; [Pisarevsky, Sergei A.] Curtin Univ, Inst Geosci Res TIGeR, Sch Earth &amp; Planetary Sci, Perth, WA 6845, Australia; [Pisarevsky, Sergei A.] Russian Acad Sci, Inst Earths Crust, Siberian Branch, Irkutsk 664033, Russia; [Zhang, Limin; Gan, Chengshi; He, Huiying; Wang, Yuejun] Sun Yat Sen Univ, Sch Earth Sci &amp; Engn, Guangdong Prov Key Lab Geodynam &amp; Geohazards, Guangzhou 510275, Peoples R China; [Liu, Huichuan] China Univ Petr, State Key Lab Petr Resources &amp; Prospecting, Beijing 102249, Peoples R China; [Yao, Jinlong] Northwest Univ, Dept Geol, State Key Lab Continental Dynam, Northern Taibai Str 229, Xian 710069, Peoples R China; [Zhao, Guochun; Zhou, Mei-Fu] Univ Hong Kong, Dept Earth Sci, Pokfulam Rd, Hong Kong, Peoples R China</t>
  </si>
  <si>
    <t>Cawood, PA (通讯作者)，Monash Univ, Sch Earth Atmosphere &amp; Environm, Melbourne, Vic 3800, Australia.</t>
  </si>
  <si>
    <t>peter.cawood@monash.edu</t>
  </si>
  <si>
    <t>Australian Research Council [FL160100168]; Hong Kong RGC GRF grant [17306217]; Australian Research Council Australian Laureate Fellowship [FL150100133]</t>
  </si>
  <si>
    <t>Australian Research Council(Australian Research Council); Hong Kong RGC GRF grant; Australian Research Council Australian Laureate Fellowship(Australian Research Council)</t>
  </si>
  <si>
    <t>We acknowledge support from Australian Research Council grant FL160100168 and Hong Kong RGC GRF grant 17306217. SAP was supported by Australian Research Council Australian Laureate Fellowship grant to Z.-X. Li (FL150100133). This paper is a contribution to IGCP 648 (http://geodynamics.curtin.edu.au/igcp-648/).Comments from Derek Thorkelson and an anonymous reviewer improved the manuscript, and we thank Douwe van Hinsbergen for his expeditious editorial handling.</t>
  </si>
  <si>
    <t>MAY</t>
  </si>
  <si>
    <t>10.1016/j.earscirev.2020.103169</t>
  </si>
  <si>
    <t>MC6AK</t>
  </si>
  <si>
    <t>WOS:000543367100015</t>
  </si>
  <si>
    <t>Wang, CJ; Zhao, YL; Xu, H; Li, YF; Wei, YC; Liu, J; Zhao, Z</t>
  </si>
  <si>
    <t>Wang, Chujun; Zhao, Yilong; Xu, Hui; Li, Yifei; Wei, Yuechang; Liu, Jian; Zhao, Zhen</t>
  </si>
  <si>
    <t>Efficient Z-scheme photocatalysts of ultrathin g-C3N4-wrapped Au/TiO2-nanocrystals for enhanced visible-light-driven conversion of CO2 with H2O</t>
  </si>
  <si>
    <t>Anatase TiO2 nanocrystal; g-C3N4; Au nanoparticles; Z-scheme system; Photocatalytic CO2 conversion</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</si>
  <si>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</si>
  <si>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[Wang, Chujun; Zhao, Yilong; Li, Yifei; Wei, Yuechang; Liu, Jian; Zhao, Zhen] China Univ Petr, State Key Lab Heavy Oil Proc, Beijing 102249, Peoples R China; [Xu, Hui] Jiangsu Univ, Inst Energy Res, Zhenjiang 212013, Jiangsu, Peoples R China; [Wei, Yuechang; Liu, Jian] China Univ Petr, Key Lab Opt Detect Technol Oil &amp; Gas, Beijing 102249, Peoples R China</t>
  </si>
  <si>
    <t>Wei, YC (通讯作者)，China Univ Petr, State Key Lab Heavy Oil Proc, Beijing 102249, Peoples R China.</t>
  </si>
  <si>
    <t>weiyc@cup.edu.cn</t>
  </si>
  <si>
    <t>National Natural Science Foundation of China [21673142, 21972166]; PetroChina Innovation Foundation [2018D-5007-0505]; Science Foundation of China University of Petroleum, Beijing [242017QNXZ02, 2462018BJC005]</t>
  </si>
  <si>
    <t>National Natural Science Foundation of China(National Natural Science Foundation of China (NSFC)); PetroChina Innovation Foundation; Science Foundation of China University of Petroleum, Beijing</t>
  </si>
  <si>
    <t>This work was supported by the National Natural Science Foundation of China (21673142, 21972166), PetroChina Innovation Foundation (2018D-5007-0505) and Science Foundation of China University of Petroleum, Beijing (242017QNXZ02 and 2462018BJC005).</t>
  </si>
  <si>
    <t>10.1016/j.apcatb.2019.118314</t>
  </si>
  <si>
    <t>KH3DF</t>
  </si>
  <si>
    <t>WOS:000510526000014</t>
  </si>
  <si>
    <t>Zhuang, XY; Zhou, SW; Sheng, M; Li, GS</t>
  </si>
  <si>
    <t>Zhuang, Xiaoying; Zhou, Shuwei; Sheng, Mao; Li, Gengsheng</t>
  </si>
  <si>
    <t>On the hydraulic fracturing in naturally-layered porous media using the phase field method</t>
  </si>
  <si>
    <t>ENGINEERING GEOLOGY</t>
  </si>
  <si>
    <t>Cap layer; Reservoir layer; Numerical simulation; Phase field; Hydraulic fracturing; Staggered scheme</t>
  </si>
  <si>
    <t>FLUID-DRIVEN FRACTURE; CRACK-PROPAGATION; MESHFREE METHOD; BRITTLE; FLOW; PERMEABILITY; PRESSURE; ELEMENT; DAMAGE; EVOLUTION</t>
  </si>
  <si>
    <t>In the hydraulic fracturing of natural rocks, understanding and predicting crack penetrations into the neighboring layers is crucial and relevant in terms of cost-efficiency in engineering and environmental protection. This study constitutes a phase field framework to examine hydraulic fracture propagation in naturally-layered porous media. Biot's poroelasticity theory is used to couple the displacement and flow field, while a phase field method helps characterize fracture growth behavior. Additional fracture criteria are not required and fracture propagation is governed by the equation of phase field evolution. Thus, penetration criteria are not required when hydraulic fractures reach the material interfaces. The phase field method is implemented within a staggered scheme that sequentially solves the displacement, phase field, and fluid pressure. We consider the soft-to-stiff and the stiff-to-soft configurations, where the layer interface exhibits different inclination angles O. Penetration, singly-deflected, and doubly-deflected fracture scenarios can be predicted by our simulations. In the soft-to-stiff configuration, theta = 0 degrees exhibits penetration or symmetrical doubly-deflected scenarios, and theta = 15 degrees exhibits singly-deflected or asymmetric doubly-deflected scenarios. Only the singly-deflected scenario is obtained for theta = 30 degrees. In the stiff-to-soft configuration, only the penetration scenario is obtained with widening fractures when hydraulic fractures penetrate into the soft layer.</t>
  </si>
  <si>
    <t>[Zhuang, Xiaoying; Zhou, Shuwei] Tongji Univ, Dept Geotech Engn, Coll Civil Engn, Shanghai 200092, Peoples R China; [Zhuang, Xiaoying; Zhou, Shuwei] Leibniz Univ Hannover, Inst Continuum Mech, D-30167 Hannover, Germany; [Sheng, Mao; Li, Gengsheng] China Univ Petr, State Key Lab Petr Resources &amp; Prospecting, Beijing, Peoples R China</t>
  </si>
  <si>
    <t>Zhou, SW (通讯作者)，Tongji Univ, Dept Geotech Engn, Coll Civil Engn, Shanghai 200092, Peoples R China.</t>
  </si>
  <si>
    <t>shuwei.zhou@ikm.uni-hannover.de</t>
  </si>
  <si>
    <t>Natural Science Foundation of China [51474157, 734370]</t>
  </si>
  <si>
    <t>Natural Science Foundation of China(National Natural Science Foundation of China (NSFC))</t>
  </si>
  <si>
    <t>The authors gratefully acknowledge the financial support provided by the Natural Science Foundation of China (51474157), and the RISE-project BESTOFRAC (734370).</t>
  </si>
  <si>
    <t>0013-7952</t>
  </si>
  <si>
    <t>1872-6917</t>
  </si>
  <si>
    <t>ENG GEOL</t>
  </si>
  <si>
    <t>Eng. Geol.</t>
  </si>
  <si>
    <t>MAR 5</t>
  </si>
  <si>
    <t>10.1016/j.enggeo.2019.105306</t>
  </si>
  <si>
    <t>Engineering, Geological; Geosciences, Multidisciplinary</t>
  </si>
  <si>
    <t>Engineering; Geology</t>
  </si>
  <si>
    <t>KW1PC</t>
  </si>
  <si>
    <t>WOS:000520942400002</t>
  </si>
  <si>
    <t>Song, XY; Liu, YT; Xue, L; Wang, J; Zhang, JZ; Wang, JQ; Jiang, L; Cheng, ZY</t>
  </si>
  <si>
    <t>Song, Xuanyi; Liu, Yuetian; Xue, Liang; Wang, Jun; Zhang, Jingzhe; Wang, Junqiang; Jiang, Long; Cheng, Ziyan</t>
  </si>
  <si>
    <t>Time-series well performance prediction based on Long Short-Term Memory (LSTM) neural network model</t>
  </si>
  <si>
    <t>Deep learning; LSTM; Time sequence data; PSO; Production forecasting</t>
  </si>
  <si>
    <t>PARTICLE SWARM OPTIMIZATION; ALGORITHM; DESIGN; WIND</t>
  </si>
  <si>
    <t>Oil production forecasting is one of the most critical issues during the exploitation phase of the oilfield. The limitations of traditional approaches make time-series production prediction still challenging. With the development of artificial intelligence, high-performance algorithms make reliable production prediction possible from the data perspective. This study proposes a Long Short-Term Memory (LSTM) neural network based model to infer the production of fractured horizontal wells in a volcanic reservoir, which addresses the limitations of traditional method and shows accurate predictions. The LSTM neural network enables to capture the dependencies of the oil rate time sequence data and incorporate the production constraints. Particle Swarm Optimization algorithm (PSO) is employed to optimize the essential configuration of the LSTM model. For evaluation purpose, two case studies are carried out with the production dynamics from synthetic model and from the Xinjiang oilfield, China. Towards a fair evaluation, the performance of the proposed approach is compared with traditional neural networks, time-series forecasting approaches, and conventional decline curves. The experiment results show that the proposed LSTM model outperforms other approaches.</t>
  </si>
  <si>
    <t>[Song, Xuanyi; Liu, Yuetian; Xue, Liang; Wang, Junqiang] China Univ Petr, State Key Lab Petr Resources &amp; Prospecting, Beijing 102249, Peoples R China; [Wang, Jun; Jiang, Long; Cheng, Ziyan] Explorat &amp; Dev Co, SINOPEC Res Inst, Dongying 257015, Peoples R China; [Zhang, Jingzhe] Univ Southern Calif, Mork Family Dept Chem Engn &amp; Mat Sci, Los Angeles, CA 90089 USA</t>
  </si>
  <si>
    <t>Liu, YT (通讯作者)，China Univ Petr, State Key Lab Petr Resources &amp; Prospecting, Beijing 102249, Peoples R China.</t>
  </si>
  <si>
    <t>lyt51s@163.com</t>
  </si>
  <si>
    <t>National Natural Science Foundation of China [51374222]; National Basic Research Program of China (973 Program) [2015CB250905]; CNPC Major Scientific Research Project [2017E-0405]; SINOPEC Major Scientific Research Project [P18049-1]</t>
  </si>
  <si>
    <t>National Natural Science Foundation of China(National Natural Science Foundation of China (NSFC)); National Basic Research Program of China (973 Program)(National Basic Research Program of China); CNPC Major Scientific Research Project; SINOPEC Major Scientific Research Project</t>
  </si>
  <si>
    <t>The paper is sponsored by the National Natural Science Foundation of China (No. 51374222), the National Basic Research Program of China (973 Program, No. 2015CB250905), CNPC Major Scientific Research Project (No. 2017E-0405) and SINOPEC Major Scientific Research Project (No. P18049-1).</t>
  </si>
  <si>
    <t>10.1016/j.petrol.2019.106682</t>
  </si>
  <si>
    <t>KH2HP</t>
  </si>
  <si>
    <t>WOS:000510467700023</t>
  </si>
  <si>
    <t>Zhang, K; Jia, CZ; Song, Y; Jiang, S; Jiang, ZX; Wen, M; Huang, YZ; Liu, XX; Jiang, T; Peng, J; Wang, X; Xia, QS; Li, B; Li, X; Liu, TL</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</si>
  <si>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</si>
  <si>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</si>
  <si>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FUEL</t>
  </si>
  <si>
    <t>Carbon isotopes; Nitrogen isotopes; Sealing property; Parallel bedding migration; Detachment layer; Deep fault; Volcanic activity</t>
  </si>
  <si>
    <t>SOUTH CHINA EVIDENCE; SICHUAN BASIN; ORGANIC-MATTER; MARINE SHALE; ARGILLACEOUS DOLOMITE; HYDROTHERMAL ACTIVITY; QIONGZHUSI FORMATION; LONGMAXI FORMATION; GEOLOGICAL FACTORS; PORE STRUCTURE</t>
  </si>
  <si>
    <t>[Zhang, Kun; Peng, Jun; Xia, Qingsong; Li, Bin] Southwest Petr Univ, Sch Geosci &amp; Technol, Chengdu 610500, Sichuan, Peoples R China; [Zhang, Kun; Peng, Jun; Xia, Qingsong; Li, Bin] Southwest Petr Univ, State Key Lab Oil &amp; Gas Reservoir Geol &amp; Exploita, Chengdu 610500, Sichuan, Peoples R China; [Jia, Chengzao; Song, Yan; Liu, Xiaoxue; Wang, Xin] Res Inst Petrol Explor &amp; Dev, Beijing 100083, Peoples R China; [Song, Yan; Jiang, Zhenxue; Liu, Xiaoxue; Wang, Xin; Li, Xin; Liu, Tianlin] China Univ Petr, State Key Lab Petr Resources &amp; Prospecting, Beijing 102249, Peoples R China; [Song, Yan; Jiang, Zhenxue; Li, Xin; Liu, Tianlin] China Univ Petr, Unconvent Nat Gas Inst, Beijing 102249, Peoples R China; [Jiang, Shu] China Univ Geosci, Fac Earth Resources, Minist Educ, Key Lab Tecton &amp; Petr Resources, Wuhan 430074, Hubei, Peoples R China; [Jiang, Shu] China Univ Petr East China, Res Inst Unconvent Oil &amp; Gas &amp; Renewable Energy, Qingdao 266580, Shandong, Peoples R China; [Jiang, Shu] Univ Utah, Energy &amp; Geosci Inst, Salt Lake City, UT 84108 USA; [Wen, Ming] Curtin Univ, WA Sch Mines Minerals Energy &amp; Chem Engn, Perth, WA 6845, Australia; [Huang, Yizhou] Univ Bristol, Sch Chem, Organ Geochem Unit, Bristol BS8 1TS, Avon, England; [Jiang, Tao] Peking Univ, Sch Earth &amp; Space Sci, Minist Educ, Key Lab Orogen Belt &amp; Crustal Evolut, Beijing 100871, Peoples R China; [Jiang, Tao] Peking Univ, Inst Oil &amp; Gas, Beijing 100871, Peoples R China; [Li, Xin] China Univ Petr, Unconvent Petr Collaborat Innovat Ctr, Beijing 102249, Peoples R China</t>
  </si>
  <si>
    <t>shandongzhangkun@126.com; jiacz@petrochina.com.cn; sya@petrochina.com.cn; jiangsu@cug.edu.cn</t>
  </si>
  <si>
    <t>Jiang, Shu/AAL-9260-2020</t>
  </si>
  <si>
    <t>National Science and Technology Major Project [2017ZX05035-002]; Science Foundation of the Ministry of Land and Resources of China [12120114046701]; National Natural Science Foundation of China [41472112, 41728004]; Sinopec Key Laboratory of Shale Oil/Gas Exploration and Production Technology</t>
  </si>
  <si>
    <t>National Science and Technology Major Project; Science Foundation of the Ministry of Land and Resources of China; National Natural Science Foundation of China(National Natural Science Foundation of China (NSFC)); Sinopec Key Laboratory of Shale Oil/Gas Exploration and Production Technology</t>
  </si>
  <si>
    <t>This study was supported by the National Science and Technology Major Project (No. 2017ZX05035-002), the Science Foundation of the Ministry of Land and Resources of China (No. 12120114046701), the National Natural Science Foundation of China (No. 41472112 and No. 41728004) and open fund from Sinopec Key Laboratory of Shale Oil/Gas Exploration and Production Technology. We sincerely appreciate all anonymous reviewers and the handling editor for their critical comments and constructive suggestions.</t>
  </si>
  <si>
    <t>ELSEVIER SCI LTD</t>
  </si>
  <si>
    <t>OXFORD</t>
  </si>
  <si>
    <t>THE BOULEVARD, LANGFORD LANE, KIDLINGTON, OXFORD OX5 1GB, OXON, ENGLAND</t>
  </si>
  <si>
    <t>0016-2361</t>
  </si>
  <si>
    <t>1873-7153</t>
  </si>
  <si>
    <t>Fuel</t>
  </si>
  <si>
    <t>MAR 1</t>
  </si>
  <si>
    <t>10.1016/j.fuel.2019.115978</t>
  </si>
  <si>
    <t>Energy &amp; Fuels; Engineering, Chemical</t>
  </si>
  <si>
    <t>JZ0ZF</t>
  </si>
  <si>
    <t>WOS:000504834400008</t>
  </si>
  <si>
    <t>Zhu, LS; Luo, D; Liu, Y</t>
  </si>
  <si>
    <t>Zhu, Lisha; Luo, Dan; Liu, Yan</t>
  </si>
  <si>
    <t>Effect of the nano/microscale structure of biomaterial scaffolds on bone regeneration</t>
  </si>
  <si>
    <t>INTERNATIONAL JOURNAL OF ORAL SCIENCE</t>
  </si>
  <si>
    <t>INDUCED PHASE-SEPARATION; CALCIUM-PHOSPHATE; COLLAGEN SCAFFOLDS; OSTEOGENIC DIFFERENTIATION; COMPOSITE SCAFFOLD; STEM-CELLS; ELECTROSPUN NANOFIBERS; HIERARCHICAL STRUCTURE; ENHANCE OSTEOGENESIS; SUSTAINED-RELEASE</t>
  </si>
  <si>
    <t>Natural bone is a mineralized biological material, which serves a supportive and protective framework for the body, stores minerals for metabolism, and produces blood cells nourishing the body. Normally, bone has an innate capacity to heal from damage. However, massive bone defects due to traumatic injury, tumor resection, or congenital diseases pose a great challenge to reconstructive surgery. Scaffold-based tissue engineering (TE) is a promising strategy for bone regenerative medicine, because biomaterial scaffolds show advanced mechanical properties and a good degradation profile, as well as the feasibility of controlled release of growth and differentiation factors or immobilizing them on the material surface. Additionally, the defined structure of biomaterial scaffolds, as a kind of mechanical cue, can influence cell behaviors, modulate local microenvironment and control key features at the molecular and cellular levels. Recently, nano/micro-assisted regenerative medicine becomes a promising application of TE for the reconstruction of bone defects. For this reason, it is necessary for us to have in-depth knowledge of the development of novel nano/micro-based biomaterial scaffolds. Thus, we herein review the hierarchical structure of bone, and the potential application of nano/micro technologies to guide the design of novel biomaterial structures for bone repair and regeneration.</t>
  </si>
  <si>
    <t>[Zhu, Lisha; Liu, Yan] Peking Univ, Sch &amp; Hosp Stomatol, Natl Engn Lab Digital &amp; Mat Technol Stomatol, Lab Biomimet Nanomat,Dept Orthodont,Beijing Key L, Beijing, Peoples R China; [Luo, Dan] China Univ Petr, Coll New Energy &amp; Mat, Beijing Key Lab Biogas Upgrading Utilizat, State Key Lab Heavy Oil Proc, Beijing, Peoples R China</t>
  </si>
  <si>
    <t>Liu, Y (通讯作者)，Peking Univ, Sch &amp; Hosp Stomatol, Natl Engn Lab Digital &amp; Mat Technol Stomatol, Lab Biomimet Nanomat,Dept Orthodont,Beijing Key L, Beijing, Peoples R China.</t>
  </si>
  <si>
    <t>orthoyan@bjmu.edu.cn</t>
  </si>
  <si>
    <t>LI, QILIN/AAO-9998-2020</t>
  </si>
  <si>
    <t>Liu, Yan/0000-0002-8193-6729</t>
  </si>
  <si>
    <t>Beijing Municipal Natural Science Foundation [2184119, L182005]; Projects of Beijing Nova Programme [Z171100001117018]; Beijing Nova Programme Interdisciplinary Cooperation Project [Z181100006218135]; National Natural Science Foundations of China [81571815, 81871492, 51902344]; Science Foundation of China University of Petroleum [2462018BJB002]</t>
  </si>
  <si>
    <t>Beijing Municipal Natural Science Foundation(Beijing Natural Science Foundation); Projects of Beijing Nova Programme; Beijing Nova Programme Interdisciplinary Cooperation Project; National Natural Science Foundations of China(National Natural Science Foundation of China (NSFC)); Science Foundation of China University of Petroleum</t>
  </si>
  <si>
    <t>The authors acknowledge the financial support from the Beijing Municipal Natural Science Foundation No. 2184119 (D.L.) and No. L182005 (Y.L.), the Projects of Beijing Nova Programme No. Z171100001117018 (Y.L.), Beijing Nova Programme Interdisciplinary Cooperation Project No. Z181100006218135 (Y.L. and D.L.), the National Natural Science Foundations of China No. 81571815 (Y.L.), No. 81871492 (Y.L.) and No. 51902344 (D.L.), the Science Foundation of China University of Petroleum No. 2462018BJB002 (D.L.).</t>
  </si>
  <si>
    <t>NATURE PUBLISHING GROUP</t>
  </si>
  <si>
    <t>MACMILLAN BUILDING, 4 CRINAN ST, LONDON N1 9XW, ENGLAND</t>
  </si>
  <si>
    <t>1674-2818</t>
  </si>
  <si>
    <t>2049-3169</t>
  </si>
  <si>
    <t>INT J ORAL SCI</t>
  </si>
  <si>
    <t>Int. J. Oral Sci.</t>
  </si>
  <si>
    <t>FEB 6</t>
  </si>
  <si>
    <t>10.1038/s41368-020-0073-y</t>
  </si>
  <si>
    <t>Dentistry, Oral Surgery &amp; Medicine</t>
  </si>
  <si>
    <t>KJ2SL</t>
  </si>
  <si>
    <t>WOS:000511907900002</t>
  </si>
  <si>
    <t>Li, YW; Long, M; Tang, JZ; Chen, M; Fu, XF</t>
  </si>
  <si>
    <t>Li Yuwei; Long Min; Tang Jizhou; Chen Mian; Fu Xiaofei</t>
  </si>
  <si>
    <t>A hydraulic fracture height mathematical model considering the influence of plastic region at fracture tip</t>
  </si>
  <si>
    <t>PETROLEUM EXPLORATION AND DEVELOPMENT</t>
  </si>
  <si>
    <t>hydraulic fracturing; fracture height; plastic region at fracture tip; fracture toughness; multi-layered formation with high in-situ stresses</t>
  </si>
  <si>
    <t>PROPAGATION</t>
  </si>
  <si>
    <t>To predict fracture height in hydraulic fracturing, we developed and solved a hydraulic fracture height mathematical model aiming at high stress and multi-layered complex formations based on studying the effect of plastic region generated by stress concentration at fracture tip on the growth of fracture height. Moreover, we compared the results from this model with results from two other fracture height prediction models (MFEH, FracPro) to verify the accuracy of the model. Sensitivity analysis by case computation of the model shows that the hydraulic fracture growth in ladder pattern, and the larger the fracture height, the more obvious the ladder growth pattern is. Fracture height growth is mainly influenced by the in-situ stresses. Fracture toughness of rock can prohibit the growth of fracture height to some extent. Moreover, the increase of fracturing fluid density can facilitate the propagation of the lower fracture tip.</t>
  </si>
  <si>
    <t>[Li Yuwei; Long Min; Chen Mian; Fu Xiaofei] Northeast Petr Univ, Sch Petr Engn, Daqing 163318, Peoples R China; [Tang Jizhou] Harvard Univ, Sch Engn &amp; Appl Sci, Cambridge, MA 02138 USA; [Chen Mian] China Univ Petr, Sch Petr Engn, Beijing 102249, Peoples R China</t>
  </si>
  <si>
    <t>Tang, JZ (通讯作者)，Harvard Univ, Sch Engn &amp; Appl Sci, Cambridge, MA 02138 USA.</t>
  </si>
  <si>
    <t>jeremytang@g.harvard.edu</t>
  </si>
  <si>
    <t>Natural Science Foundation of Heilongjiang Province of China [YQ2019E007]</t>
  </si>
  <si>
    <t>Natural Science Foundation of Heilongjiang Province of China(Natural Science Foundation of Heilongjiang Province)</t>
  </si>
  <si>
    <t>Supported by the Natural Science Foundation of Heilongjiang Province of China (YQ2019E007).</t>
  </si>
  <si>
    <t>KEAI PUBLISHING LTD</t>
  </si>
  <si>
    <t>BEIJING</t>
  </si>
  <si>
    <t>16 DONGHUANGCHENGGEN NORTH ST, BEIJING, DONGHENG DISTRICT 100717, PEOPLES R CHINA</t>
  </si>
  <si>
    <t>1000-0747</t>
  </si>
  <si>
    <t>PETROL EXPLOR DEV+</t>
  </si>
  <si>
    <t>Petroleum Explor. Dev.</t>
  </si>
  <si>
    <t>10.1016/S1876-3804(20)60017-9</t>
  </si>
  <si>
    <t>Energy &amp; Fuels; Engineering, Petroleum; Geosciences, Multidisciplinary</t>
  </si>
  <si>
    <t>Energy &amp; Fuels; Engineering; Geology</t>
  </si>
  <si>
    <t>KN4VG</t>
  </si>
  <si>
    <t>gold</t>
  </si>
  <si>
    <t>WOS:000514836100017</t>
  </si>
  <si>
    <t>Zhao, RB; Liu, CW; Zhang, XX; Zhu, XJ; Wei, PP; Ji, L; Guo, YB; Gao, SY; Luo, YL; Wang, ZM; Sun, XP</t>
  </si>
  <si>
    <t>Zhao, Runbo; Liu, Chuangwei; Zhang, Xiaoxue; Zhu, Xiaojuan; Wei, Peipei; Ji, Lei; Guo, Yanbao; Gao, Shuyan; Luo, Yonglan; Wang, Zhiming; Sun, Xuping</t>
  </si>
  <si>
    <t>An ultrasmall Ru2P nanoparticles-reduced graphene oxide hybrid: an efficient electrocatalyst for NH3 synthesis under ambient conditions</t>
  </si>
  <si>
    <t>JOURNAL OF MATERIALS CHEMISTRY A</t>
  </si>
  <si>
    <t>HYDROGEN EVOLUTION REACTION; NITROGEN REDUCTION REACTION; N-2 FIXATION; AMMONIA-SYNTHESIS; CATALYSTS; WATER</t>
  </si>
  <si>
    <t>Industrial NH3 synthesis highly relies on the Haber-Bosch process which consumes a large amount of energy and emits a massive amount of CO2. Electrochemical N-2 reduction is an eco-friendly and sustainable approach to realize NH3 synthesis under ambient conditions, but its implementation requires efficient electrocatalysts for the N-2 reduction reaction. In this work, a hybrid of Ru2P nanoparticles and reduced graphene oxide is proposed as an efficient electrocatalyst for artificial N-2-to-NH3 fixation with excellent selectivity under ambient conditions. Electrochemical tests in 0.1 M HCl show that such a hybrid achieves a large NH3 yield of 32.8 mu g h(-1) mg(cat.)(-1) and a high faradaic efficiency of 13.04% at -0.05 V vs. the reversible hydrogen electrode. Furthermore, it also exhibits remarkable electrochemical and structural stability. Theoretical calculations reveal that Ru2P-rGO can efficiently catalyze NH3 synthesis with a low energy barrier.</t>
  </si>
  <si>
    <t>[Zhao, Runbo; Wei, Peipei; Ji, Lei; Wang, Zhiming; Sun, Xuping] Univ Elect Sci &amp; Technol China, Inst Fundamental &amp; Frontier Sci, Chengdu 610054, Peoples R China; [Liu, Chuangwei; Guo, Yanbao] China Univ Petr, Coll Mech &amp; Transportat Engn, Beijing 102249, Peoples R China; [Zhang, Xiaoxue; Zhu, Xiaojuan; Luo, Yonglan] China West Normal Univ, Sch Chem &amp; Chem Engn, Chem Synth &amp; Pollut Control Key Lab Sichuan Prov, Nanchong 637002, Sichuan, Peoples R China; [Gao, Shuyan] Henan Normal Univ, Sch Mat Sci &amp; Engn, Xinxiang 453007, Henan, Peoples R China</t>
  </si>
  <si>
    <t>luoylcwnu@hotmail.com; zhmwang@gmail.com; xpsun@uestc.edu.cn</t>
  </si>
  <si>
    <t>LIU, CHUANGWEI/AAD-9235-2020; Zhao, Runbo/Y-1304-2018</t>
  </si>
  <si>
    <t>LIU, CHUANGWEI/0000-0002-8256-6053; Zhao, Runbo/0000-0002-2043-9737</t>
  </si>
  <si>
    <t>National Natural Science Foundation of China [21575137]</t>
  </si>
  <si>
    <t>This work was supported by the National Natural Science Foundation of China (No. 21575137).</t>
  </si>
  <si>
    <t>2050-7488</t>
  </si>
  <si>
    <t>2050-7496</t>
  </si>
  <si>
    <t>J MATER CHEM A</t>
  </si>
  <si>
    <t>J. Mater. Chem. A</t>
  </si>
  <si>
    <t>10.1039/c9ta10346e</t>
  </si>
  <si>
    <t>Chemistry, Physical; Energy &amp; Fuels; Materials Science, Multidisciplinary</t>
  </si>
  <si>
    <t>Chemistry; Energy &amp; Fuels; Materials Science</t>
  </si>
  <si>
    <t>JX5JZ</t>
  </si>
  <si>
    <t>WOS:000503772400006</t>
  </si>
  <si>
    <t>Zhang, LQ; Yang, TT; Du, CC; Liu, QN; Tang, YS; Zhao, J; Wang, BL; Chen, TW; Sun, Y; Jia, P; Li, H; Geng, L; Chen, JZ; Ye, HJ; Wang, ZF; Li, YS; Sun, HM; Li, XM; Dai, QS; Tang, YF; Peng, QM; Shen, TD; Zhang, SL; Zhu, T; Huang, JY</t>
  </si>
  <si>
    <t>Zhang, Liqiang; Yang, Tingting; Du, Congcong; Liu, Qiunan; Tang, Yushu; Zhao, Jun; Wang, Baolin; Chen, Tianwu; Sun, Yong; Jia, Peng; Li, Hui; Geng, Lin; Chen, Jingzhao; Ye, Hongjun; Wang, Zaifa; Li, Yanshuai; Sun, Haiming; Li, Xiaomei; Dai, Qiushi; Tang, Yongfu; Peng, Qiuming; Shen, Tongde; Zhang, Sulin; Zhu, Ting; Huang, Jianyu</t>
  </si>
  <si>
    <t>Lithium whisker growth and stress generation in an in situ atomic force microscope-environmental transmission electron microscope set-up</t>
  </si>
  <si>
    <t>NATURE NANOTECHNOLOGY</t>
  </si>
  <si>
    <t>MECHANICAL-PROPERTIES; METAL ANODE; LI; DEPOSITION; DEFORMATION; CELL</t>
  </si>
  <si>
    <t>Lithium metal is considered the ultimate anode material for future rechargeable batteries(1,2), but the development of Li metal-based rechargeable batteries has achieved only limited success due to uncontrollable Li dendrite growth(3-7). In a broad class of all-solid-state Li batteries, one approach to suppress Li dendrite growth has been the use of mechanically stiff solid electrolytes(8,9). However, Li dendrites still grow through them(10,11). Resolving this issue requires a fundamental understanding of the growth and associated electro-chemo-mechanical behaviour of Li dendrites. Here, we report in situ growth observation and stress measurement of individual Li whiskers, the primary Li dendrite morphologies(12). We combine an atomic force microscope with an environmental transmission electron microscope in a novel experimental set-up. At room temperature, a submicrometre whisker grows under an applied voltage (overpotential) against the atomic force microscope tip, generating a growth stress up to 130 MPa; this value is substantially higher than the stresses previously reported for bulk(13) and micrometre-sized Li-14. The measured yield strength of Li whiskers under pure mechanical loading reaches as high as 244 MPa. Our results provide quantitative benchmarks for the design of Li dendrite growth suppression strategies in all-solid-state batteries. Lithium whisker growth and mechanical properties can be studied in situ using a combination of two microscopies.</t>
  </si>
  <si>
    <t>[Zhang, Liqiang; Yang, Tingting; Du, Congcong; Liu, Qiunan; Zhao, Jun; Sun, Yong; Jia, Peng; Li, Hui; Geng, Lin; Chen, Jingzhao; Ye, Hongjun; Wang, Zaifa; Li, Yanshuai; Sun, Haiming; Li, Xiaomei; Dai, Qiushi; Tang, Yongfu; Peng, Qiuming; Shen, Tongde; Huang, Jianyu] Yanshan Univ, Clean Nano Energy Ctr, State Key Lab Metastable Mat Sci &amp; Technol, Qinhuangdao, Hebei, Peoples R China; [Zhang, Liqiang; Tang, Yushu] China Univ Petr, State Key Heavy Oil Proc, Beijing, Peoples R China; [Wang, Baolin; Zhu, Ting] Georgia Inst Technol, Woodruff Sch Mech Engn, Atlanta, GA 30332 USA; [Chen, Tianwu; Zhang, Sulin] Penn State Univ, Dept Engn Sci &amp; Mech, 227 Hammond Bldg, University Pk, PA 16802 USA; [Huang, Jianyu] Xiangtan Univ, Sch Mat Sci &amp; Engn, Minist Educ, Key Lab Low Dimens Mat &amp; Applicat Technol, Xiangtan, Peoples R China</t>
  </si>
  <si>
    <t>tangyongfu@ysu.edu.cn; suz10@engr.psu.edu; ting.zhu@me.gatech.edu; jyhuang8@hotmail.com</t>
  </si>
  <si>
    <t>National Key Research and Development Programme of China [2018YFB0104300, 2017YFB0702001]; Beijing Natural Science Foundation of China-Haidian Special Project [L182065]; National Natural Science Foundation of China [51971245, 51772262, 21406191, 21935009, 11575154, 21777177, 51971194]; Natural Science Foundation of Hebei Province [B2018203297]; Hebei One Hundred Talent Programme [4570028]; Youth Top-notch Talent Support Programme of Higher Education in Hebei Province [BJ2016053]; High-Level Talents Research Programme of the Yanshan University [00500021502, 005000201]</t>
  </si>
  <si>
    <t>National Key Research and Development Programme of China; Beijing Natural Science Foundation of China-Haidian Special Project; National Natural Science Foundation of China(National Natural Science Foundation of China (NSFC)); Natural Science Foundation of Hebei Province(Natural Science Foundation of Hebei Province); Hebei One Hundred Talent Programme; Youth Top-notch Talent Support Programme of Higher Education in Hebei Province; High-Level Talents Research Programme of the Yanshan University</t>
  </si>
  <si>
    <t>This work was financially supported by the National Key Research and Development Programme of China (nos. 2018YFB0104300, 2017YFB0702001), Beijing Natural Science Foundation of China-Haidian Special Project (L182065), the National Natural Science Foundation of China (nos. 51971245, 51772262, 21406191, 21935009, 11575154, 21777177, 51971194), Natural Science Foundation of Hebei Province (no. B2018203297), Hebei One Hundred Talent Programme (grant no. 4570028), Youth Top-notch Talent Support Programme of Higher Education in Hebei Province (no. BJ2016053) and High-Level Talents Research Programme of the Yanshan University (nos. 00500021502, 005000201). We thank Z. Shan, Y. Wang, P. Li, H. Yang and C. Li for their support with the compression experiments.</t>
  </si>
  <si>
    <t>NATURE RESEARCH</t>
  </si>
  <si>
    <t>BERLIN</t>
  </si>
  <si>
    <t>HEIDELBERGER PLATZ 3, BERLIN, 14197, GERMANY</t>
  </si>
  <si>
    <t>1748-3387</t>
  </si>
  <si>
    <t>1748-3395</t>
  </si>
  <si>
    <t>NAT NANOTECHNOL</t>
  </si>
  <si>
    <t>Nat. Nanotechnol.</t>
  </si>
  <si>
    <t>+</t>
  </si>
  <si>
    <t>10.1038/s41565-019-0604-x</t>
  </si>
  <si>
    <t>JAN 2020</t>
  </si>
  <si>
    <t>Nanoscience &amp; Nanotechnology; Materials Science, Multidisciplinary</t>
  </si>
  <si>
    <t>Science &amp; Technology - Other Topics; Materials Science</t>
  </si>
  <si>
    <t>KS3KH</t>
  </si>
  <si>
    <t>WOS:000508162800003</t>
  </si>
  <si>
    <t>Hui, W; Yang, YG; Xu, Q; Gu, H; Feng, SL; Su, ZH; Zhang, MR; Wang, JO; Li, XD; Fang, JF; Xia, F; Xia, YD; Chen, YH; Gao, XY; Huang, W</t>
  </si>
  <si>
    <t>Hui, Wei; Yang, Yingguo; Xu, Quan; Gu, Hao; Feng, Shanglei; Su, Zhenhuang; Zhang, Miaoran; Wang, Jiaou; Li, Xiaodong; Fang, Junfeng; Xia, Fei; Xia, Yingdong; Chen, Yonghua; Gao, Xingyu; Huang, Wei</t>
  </si>
  <si>
    <t>Red-Carbon-Quantum-Dot-Doped SnO2 Composite with Enhanced Electron Mobility for Efficient and Stable Perovskite Solar Cells</t>
  </si>
  <si>
    <t>ADVANCED MATERIALS</t>
  </si>
  <si>
    <t>electron transport layers; planar perovskite solar cells; red-carbon quantum dots; SnO2; synchrotron-based GIXRD</t>
  </si>
  <si>
    <t>TRANSPORTING LAYER; PLANAR; FILMS; HYSTERESIS</t>
  </si>
  <si>
    <t>An efficient electron transport layer (ETL) plays a key role in promoting carrier separation and electron extraction in planar perovskite solar cells (PSCs). An effective composite ETL is fabricated using carboxylic-acid- and hydroxyl-rich red-carbon quantum dots (RCQs) to dope low-temperature solution-processed SnO2, which dramatically increases its electron mobility by approximate to 20 times from 9.32 x 10(-4) to 1.73 x 10(-2) cm(2) V-1 s(-1). The mobility achieved is one of the highest reported electron mobilities for modified SnO2. Fabricated planar PSCs based on this novel SnO2 ETL demonstrate an outstanding improvement in efficiency from 19.15% for PSCs without RCQs up to 22.77% and have enhanced long-term stability against humidity, preserving over 95% of the initial efficiency after 1000 h under 40-60% humidity at 25 degrees C. These significant achievements are solely attributed to the excellent electron mobility of the novel ETL, which is also proven to help the passivation of traps/defects at the ETL/perovskite interface and to promote the formation of highly crystallized perovskite, with an enhanced phase purity and uniformity over a large area. These results demonstrate that inexpensive RCQs are simple but excellent additives for producing efficient ETLs in stable high-performance PSCs as well as other perovskite-based optoelectronics.</t>
  </si>
  <si>
    <t>[Hui, Wei; Yang, Yingguo; Feng, Shanglei; Su, Zhenhuang; Gao, Xingyu] Chinese Acad Sci, Shanghai Adv Res Inst, Zhangjiang Lab, Shanghai Synchrotron Radiat Facil, 239 Zhangheng Rd, Shanghai 201204, Peoples R China; [Hui, Wei; Gu, Hao; Xia, Fei; Xia, Yingdong; Chen, Yonghua; Huang, Wei] Nanjing Tech Univ, NanjingTech, Jiangsu Natl Synerget Innovat Ctr Adv Mat SICAM, Key Lab Flexible Elect KLOFE, Nanjing 211816, Jiangsu, Peoples R China; [Hui, Wei; Gu, Hao; Xia, Fei; Xia, Yingdong; Chen, Yonghua; Huang, Wei] Nanjing Tech Univ, NanjingTech, Jiangsu Natl Synerget Innovat Ctr Adv Mat SICAM, IAM, Nanjing 211816, Jiangsu, Peoples R China; [Hui, Wei; Yang, Yingguo; Feng, Shanglei; Su, Zhenhuang; Gao, Xingyu] Chinese Acad Sci, Shanghai Inst Appl Phys, 2019 Jialuo Rd, Shanghai 201800, Peoples R China; [Yang, Yingguo; Feng, Shanglei; Su, Zhenhuang; Gao, Xingyu] Univ Chinese Acad Sci, Beijing 100049, Peoples R China; [Xu, Quan; Zhang, Miaoran] China Univ Petr, State Key Lab Heavy Oil Proc, Beijing 102249, Peoples R China; [Wang, Jiaou] Chinese Acad Sci, Inst High Energy Phys, Beijing 100049, Peoples R China; [Li, Xiaodong; Fang, Junfeng] East China Normal Univ, Sch Phys &amp;Elect Sci, Nanophoton &amp; Adv Instrument Engn Res Ctr, Minist Educat, Shanghai 200062, Peoples R China</t>
  </si>
  <si>
    <t>yangyingguo@sinap.ac.cn; iamyhchen@njtech.edu.cn; gaoxingyu@sinap.ac.cn</t>
  </si>
  <si>
    <t>National Key Research and Development Program of China [2017YFA0403400, 2017YFB0701902, 2015CB932200]; National Natural Science Foundation of China [11675252, 11605278, 11705271, U1632265, 51602149, 61705102]; Shanghai Sailing Program [17YF1423700]; Chinese Academy of Sciences [XDA02040200]; Science Foundation of China University of Petroleum [2462019QNXZ02, 2462018BJC004]; Young 1000 Talents Global Recruitment Program of China; Six talent peaks Project in Jiangsu Province, China; One Hundred Talents Project of the Chinese Academy of Sciences; Jiangsu Specially-Appointed Professor program</t>
  </si>
  <si>
    <t>National Key Research and Development Program of China; National Natural Science Foundation of China(National Natural Science Foundation of China (NSFC)); Shanghai Sailing Program; Chinese Academy of Sciences(Chinese Academy of Sciences); Science Foundation of China University of Petroleum; Young 1000 Talents Global Recruitment Program of China; Six talent peaks Project in Jiangsu Province, China; One Hundred Talents Project of the Chinese Academy of Sciences(Chinese Academy of Sciences); Jiangsu Specially-Appointed Professor program</t>
  </si>
  <si>
    <t>W.H., Y.Y., and Q.X. contributed equally to this work. This work was supported by the National Key Research and Development Program of China (2017YFA0403400, 2017YFB0701902, and 2015CB932200), the National Natural Science Foundation of China (Grant Nos. 11675252, 11605278, 11705271, U1632265, 51602149, and 61705102), the research grant (No. 17YF1423700) from the Shanghai Sailing Program, Strategic Priority Research Program of the Chinese Academy of Sciences (No. XDA02040200), the Science Foundation of China University of Petroleum (No. 2462019QNXZ02, 2462018BJC004), One Hundred Talents Project of the Chinese Academy of Sciences, Young 1000 Talents Global Recruitment Program of China, Jiangsu Specially-Appointed Professor program, Six talent peaks Project in Jiangsu Province, China. The authors are very grateful to Lee Yu-Yang, Chen Zhen-Li, and Zhou Cheng-Yue from South Port Corporation for providing the data analysis of TRPL mapping measurement. The authors thank beamline BL14B1 and BL01B1 at SSRF for providing the beam time.</t>
  </si>
  <si>
    <t>0935-9648</t>
  </si>
  <si>
    <t>1521-4095</t>
  </si>
  <si>
    <t>ADV MATER</t>
  </si>
  <si>
    <t>Adv. Mater.</t>
  </si>
  <si>
    <t>10.1002/adma.201906374</t>
  </si>
  <si>
    <t>DEC 2019</t>
  </si>
  <si>
    <t>Chemistry, Multidisciplinary; Chemistry, Physical; Nanoscience &amp; Nanotechnology; Materials Science, Multidisciplinary; Physics, Applied; Physics, Condensed Matter</t>
  </si>
  <si>
    <t>Chemistry; Science &amp; Technology - Other Topics; Materials Science; Physics</t>
  </si>
  <si>
    <t>KF9DF</t>
  </si>
  <si>
    <t>WOS:000500355900001</t>
  </si>
  <si>
    <t>Li, SS; Wang, L; Li, YD; Zhang, LH; Wang, AX; Xiao, N; Gao, YQ; Li, N; Song, WY; Ge, L; Liu, J</t>
  </si>
  <si>
    <t>Li, Songsong; Wang, Lu; Li, YanDong; Zhang, Linhe; Wang, Aixia; Xiao, Nan; Gao, Yangqin; Li, Ning; Song, Weiyu; Ge, Lei; Liu, Jian</t>
  </si>
  <si>
    <t>Novel photocatalyst incorporating Ni-Co layered double hydroxides with P-doped CdS for enhancing photocatalytic activity towards hydrogen evolution</t>
  </si>
  <si>
    <t>Photocatalysis; Ni-Co Layered double hydroxides; P-Doping CdS; DFT Calculations</t>
  </si>
  <si>
    <t>GRAPHITIC CARBON NITRIDE; H-2 EVOLUTION; EFFICIENT; WATER; COCATALYST; DESIGN; OXYGEN; SHELL; TIO2; HETEROJUNCTION</t>
  </si>
  <si>
    <t>Designing durable and highly active photocatalysts for hydrogen evolution via water splitting is still very challenging. Novel NiCo-LDH/P-CdS hybrid photocatalysts are fabricated by combining strategies of P-doping and in-situ loading of NiCo-LDH. P-doping creates a mid-gap at the bottom of the conduction band of CdS, which facilitates to prolong the life-time of the photo-induced electrons. Subsequently, the in-situ loading of NiCo-LDH is able to form heterojunctions between NiCo-LDH and P-CdS that not only promote the separation efficiency of carriers, but also effectively reduce the light corrosion phenomenon commonly observed in CdS. The as-prepared 2 mol% NiCo-LDH/40 wt% P-CdS sample shows a high visible-light catalytic H-2 production rate of 8.665 mmol.h(-1)g(-1), which is 45 times higher than pure CdS. The apparent quantum yield is determined to be 14.0% at 420 nm monochromatic light. Based on the calculation of density function theory (DFT), the rational photocatalytic mechanism has been proposed and is well consistent with the experimental results. Our study not only demonstrates a facile, eco-friendly and scalable strategy to synthesize highly efficient photocatalysts, but also provides a new viewpoint of the rational design and synthesis of advanced photocatalysts by harnessing the strong synergistic effects through simultaneously tuning and optimizing the electronic structure and surface.</t>
  </si>
  <si>
    <t>[Li, Songsong; Wang, Lu; Li, Ning; Song, Weiyu; Ge, Lei; Liu, Jian] China Univ Petr, Coll New Energy &amp; Mat, State Key Lab Heavy Oil Proc, Beijing 102249, Peoples R China; [Li, Songsong; Li, YanDong; Zhang, Linhe; Wang, Aixia; Xiao, Nan; Gao, Yangqin; Ge, Lei] China Univ Petr, Coll New Energy &amp; Mat, Dept Mat Sci &amp; Engn, 18 Fuxue Rd, Beijing 102249, Peoples R China</t>
  </si>
  <si>
    <t>Ge, L; Liu, J (通讯作者)，China Univ Petr, Coll New Energy &amp; Mat, State Key Lab Heavy Oil Proc, Beijing 102249, Peoples R China.</t>
  </si>
  <si>
    <t>gelei08@sina.com; liujian@cup.edu.cn</t>
  </si>
  <si>
    <t>National Science Foundation of China [51572295, 21273285, 21003157]; Beijing Nova Program [2008B76]; Science Foundation of China University of Petroleum, Beijing [KYJJ2012-06-20, 2462016YXBS05]</t>
  </si>
  <si>
    <t>National Science Foundation of China(National Natural Science Foundation of China (NSFC)); Beijing Nova Program(Beijing Municipal Science &amp; Technology Commission); Science Foundation of China University of Petroleum, Beijing</t>
  </si>
  <si>
    <t>This work was financially supported by the National Science Foundation of China (Grant No. 51572295, 21273285 and 21003157), Beijing Nova Program (Grant No. 2008B76), and Science Foundation of China University of Petroleum, Beijing (Grant No. KYJJ2012-06-20 and 2462016YXBS05).</t>
  </si>
  <si>
    <t>OCT 5</t>
  </si>
  <si>
    <t>10.1016/j.apcatb.2019.05.001</t>
  </si>
  <si>
    <t>IE9MC</t>
  </si>
  <si>
    <t>WOS:000472697500015</t>
  </si>
  <si>
    <t>Liu, SZ; Wang, SB; Jiang, Y; Zhao, ZQ; Jiang, GY; Sun, ZY</t>
  </si>
  <si>
    <t>Liu, Shizhen; Wang, Shaobin; Jiang, Yao; Zhao, Zhenqing; Jiang, Guiyuan; Sun, Zhenyu</t>
  </si>
  <si>
    <t>Synthesis of Fe2O3 loaded porous g-C3N4 photocatalyst for photocatalytic reduction of dinitrogen to ammonia</t>
  </si>
  <si>
    <t>Photocatalyst; Synthesis; g-C3N4; Photocatalytic nitrogen fixation</t>
  </si>
  <si>
    <t>N-2 PHOTOFIXATION ABILITY; GRAPHITIC CARBON NITRIDE; HYBRID HETEROJUNCTION CATALYST; SOLAR-POWERED DEGRADATION; VISIBLE-LIGHT; NITROGEN PHOTOFIXATION; H-2 EVOLUTION; CONSTRUCTION; PERFORMANCE; FIXATION</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</si>
  <si>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</si>
  <si>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[Liu, Shizhen; Zhao, Zhenqing; Sun, Zhenyu] Beijing Univ Chem Technol, Coll Chem Engn, State Key Lab Organ Inorgan Composites, Beijing 100029, Peoples R China; [Wang, Shaobin] Univ Adelaide, Sch Chem Engn, Adelaide, SA 5005, Australia; [Jiang, Yao; Jiang, Guiyuan] China Univ Petr, State Key Lab Heavy Oil Proc, Beijing 102249, Peoples R China</t>
  </si>
  <si>
    <t>jianggy@cup.edu.cn; sunzy@mail.buct.edu.cn</t>
  </si>
  <si>
    <t>Beijing Natural Science Foundation [2192039]; China Postdoctoral Science Foundation [2018M630061]; Beijing National Laboratory for Molecular Sciences [BNLMS20160133]; Beijing University of Chemical Technology [XK180301]; State Key Laboratory of Separation Membranes and Membrane Processes (Tianjin Polytechnic University) [M2-201704]</t>
  </si>
  <si>
    <t>Beijing Natural Science Foundation(Beijing Natural Science Foundation); China Postdoctoral Science Foundation(China Postdoctoral Science Foundation); Beijing National Laboratory for Molecular Sciences; Beijing University of Chemical Technology(Beijing University of Chemical Technology); State Key Laboratory of Separation Membranes and Membrane Processes (Tianjin Polytechnic University)</t>
  </si>
  <si>
    <t>This work was supported by Beijing Natural Science Foundation (No. 2192039), the China Postdoctoral Science Foundation (2018M630061), Beijing National Laboratory for Molecular Sciences (BNLMS20160133), Beijing University of Chemical Technology (XK180301), and State Key Laboratory of Separation Membranes and Membrane Processes (Tianjin Polytechnic University, No. M2-201704).</t>
  </si>
  <si>
    <t>OCT 1</t>
  </si>
  <si>
    <t>10.1016/j.cej.2019.05.021</t>
  </si>
  <si>
    <t>ID4YT</t>
  </si>
  <si>
    <t>WOS:000471682900054</t>
  </si>
  <si>
    <t>Tabassum, H; Mahmood, A; Zhu, BJ; Liang, ZB; Zhong, RQ; Guo, SJ; Zou, RQ</t>
  </si>
  <si>
    <t>Tabassum, Hassina; Mahmood, Asif; Zhu, Bingjun; Liang, Zibin; Zhong, Ruiqin; Guo, Shaojun; Zou, Ruqiang</t>
  </si>
  <si>
    <t>Recent advances in confining metal-based nanoparticles into carbon nanotubes for electrochemical energy conversion and storage devices</t>
  </si>
  <si>
    <t>EFFICIENT OXYGEN REDUCTION; HIGH-PERFORMANCE ELECTROCATALYSTS; ENHANCED CATALYTIC-ACTIVITY; HYDROGEN EVOLUTION; IN-SITU; BAMBOO-LIKE; SELECTIVE HYDROGENATION; ALLOY NANOPARTICLES; COBALT NANOPARTICLES; OXIDE NANOPARTICLES</t>
  </si>
  <si>
    <t>Nano-confinement of metal-based nanostructures in one-dimensional carbon nanotubes (M@CNTs) is an interesting and effective way to achieve new functional materials with unique physical and chemical properties for various energy applications with enhanced performance. In this unique structure, the inner cavity of CNTs can act as a nanoreactor with a diameter of a few nanometers and length in microns. The nano-confinement of metals into CNTs not only improves the local environment of CNTs but also prevents metal leaching and aggregation. This critical review summarizes recent advances in developing advanced nano-confinement methods for different functional nanoparticles, such as metals, metal oxides, metal sulfides, metal phosphides, metal carbides, etc. Particular attention is paid to their catalytic activities and stabilities, strategies for the enhancement of storage capacities of Zn-air batteries, Li-O-2 batteries and lithium ion batteries. The demonstrated examples provide an understanding of M@CNTs for use as electrocatalysts and electrodes for batteries. Finally, challenges and future prospects of M@CNTs are highlighted for electrochemical energy conversion and storage devices.</t>
  </si>
  <si>
    <t>[Tabassum, Hassina; Mahmood, Asif; Zhu, Bingjun; Liang, Zibin; Guo, Shaojun; Zou, Ruqiang] Peking Univ, Coll Engn, Dept Mat Sci &amp; Engn, Beijing Key Lab Theory &amp; Technol Adv Battery Mat, Beijing 100871, Peoples R China; [Zhong, Ruiqin] China Univ Petr, Key Lab Heavy Oil Proc, Beijing 102249, Peoples R China</t>
  </si>
  <si>
    <t>Guo, SJ; Zou, RQ (通讯作者)，Peking Univ, Coll Engn, Dept Mat Sci &amp; Engn, Beijing Key Lab Theory &amp; Technol Adv Battery Mat, Beijing 100871, Peoples R China.</t>
  </si>
  <si>
    <t>guosj@pku.edu.cn; rzou@pku.edu.cn</t>
  </si>
  <si>
    <t>National Natural Science Foundation of China [51825201]; National Key Research and Development Program of China [2017YFA0206701]</t>
  </si>
  <si>
    <t>National Natural Science Foundation of China(National Natural Science Foundation of China (NSFC)); National Key Research and Development Program of China</t>
  </si>
  <si>
    <t>This work was financially supported by the National Natural Science Foundation of China (51825201) and the National Key Research and Development Program of China (2017YFA0206701).</t>
  </si>
  <si>
    <t>10.1039/c9ee00315k</t>
  </si>
  <si>
    <t>JD3SV</t>
  </si>
  <si>
    <t>WOS:000489897600003</t>
  </si>
  <si>
    <t>Wang, JJ; Ye, LK; Gao, RX; Li, C; Zhang, LB</t>
  </si>
  <si>
    <t>Wang, Jinjiang; Ye, Lunkuan; Gao, Robert X.; Li, Chen; Zhang, Laibin</t>
  </si>
  <si>
    <t>Digital Twin for rotating machinery fault diagnosis in smart manufacturing</t>
  </si>
  <si>
    <t>INTERNATIONAL JOURNAL OF PRODUCTION RESEARCH</t>
  </si>
  <si>
    <t>Digital Twin; digital manufacturing; cyber-physical system; fault diagnosis</t>
  </si>
  <si>
    <t>CYBER-PHYSICAL SYSTEMS; BIG DATA; PROGNOSIS; FUTURE; TOOLS; MODEL</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</si>
  <si>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</si>
  <si>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[Wang, Jinjiang; Ye, Lunkuan; Li, Chen; Zhang, Laibin] China Univ Petr, Sch Mech &amp; Transportat Engn, Beijing 102249, Peoples R China; [Gao, Robert X.] Case Western Reserve Univ, Dept Mech &amp; Aerosp Engn, Cleveland, OH 44106 USA</t>
  </si>
  <si>
    <t>jwang@cup.edu.cn; rxg396@case.edu</t>
  </si>
  <si>
    <t>Gao, Robert X/0000-0003-3595-3728; Wang, Jinjiang/0000-0003-0163-4446</t>
  </si>
  <si>
    <t>National Natural Science Foundation of China [51504274]; National Key Research and Development Program of China [2016YFC0802103]; Science Foundation of China University of Petroleum, Beijing [ZX20180008]</t>
  </si>
  <si>
    <t>National Natural Science Foundation of China(National Natural Science Foundation of China (NSFC)); National Key Research and Development Program of China; Science Foundation of China University of Petroleum, Beijing</t>
  </si>
  <si>
    <t>This research acknowledges the financial support provided by the National Natural Science Foundation of China [grant number 2016YFC0802103], the National Key Research and Development Program of China [grant number 2016YFC0802103], National Natural Science Foundation of China [grant number 51504274], and Science Foundation of China University of Petroleum, Beijing [grant number ZX20180008]. The constructive comments from the anonymous reviews are greatly appreciated to improve the paper.</t>
  </si>
  <si>
    <t>TAYLOR &amp; FRANCIS LTD</t>
  </si>
  <si>
    <t>ABINGDON</t>
  </si>
  <si>
    <t>2-4 PARK SQUARE, MILTON PARK, ABINGDON OR14 4RN, OXON, ENGLAND</t>
  </si>
  <si>
    <t>0020-7543</t>
  </si>
  <si>
    <t>1366-588X</t>
  </si>
  <si>
    <t>INT J PROD RES</t>
  </si>
  <si>
    <t>Int. J. Prod. Res.</t>
  </si>
  <si>
    <t>JUN 18</t>
  </si>
  <si>
    <t>SI</t>
  </si>
  <si>
    <t>10.1080/00207543.2018.1552032</t>
  </si>
  <si>
    <t>Engineering, Industrial; Engineering, Manufacturing; Operations Research &amp; Management Science</t>
  </si>
  <si>
    <t>Engineering; Operations Research &amp; Management Science</t>
  </si>
  <si>
    <t>IH1KX</t>
  </si>
  <si>
    <t>WOS:000474250800009</t>
  </si>
  <si>
    <t>Cheng, C; Ren, XH; Wang, Z; Yan, C</t>
  </si>
  <si>
    <t>Cheng, Cheng; Ren, Xiaohang; Wang, Zhen; Yan, Cheng</t>
  </si>
  <si>
    <t>Heterogeneous impacts of renewable energy and environmental patents on CO2 emission - Evidence from the BRIICS</t>
  </si>
  <si>
    <t>BRIICS; CO2 emissions; Environmental patent; Panel quantile regression; Renewable energy</t>
  </si>
  <si>
    <t>UNIT-ROOT TESTS; ECONOMIC-GROWTH; KUZNETS CURVE; PANEL-DATA; EMPIRICAL-ANALYSIS; CARBON EMISSIONS; FRESH EVIDENCE; POWER-PLANTS; NATURAL-GAS; CONSUMPTION</t>
  </si>
  <si>
    <t>The study explores the impacts of renewable energy, environmental patents, economic growth and other variables on the CO2 emission per capita from 2000 to 2013 for the BRIICS countries. Using both the panel OLS methods and panel quantile regression method, we find that the effects of the determinant variables are heterogeneous across quantiles. Specifically, renewable energy supply reduces CO2 emissions per capita, with the strongest effect at the 95th quantile. Development of environmental patents accelerates carbon emissions per capita, but only significantly affects the CO2 emissions per capita at the upper tail of the conditional distribution. GDP per capita enhances CO2 emissions per capita, with the most substantial effect in the 5th quantile. Exports increase carbon emissions per capita with an asymmetric inverted U-sharped impact. Foreign direct investment reduces carbon emissions per capita, but only significantly influences the carbon emissions per capita at the medium and upper of the conditional distribution. Domestic credit to private sectors raises carbon emissions per capita with gradually decreasing impacts along all quantiles. We propose several policy recommendations based on the results. (C) 2019 Elsevier B.V. All rights reserved.</t>
  </si>
  <si>
    <t>[Cheng, Cheng] Shanxi Univ Finance &amp; Econ, Sch Management Sci &amp; Engn, 696 Wucheng Rd, Taiyuan 030006, Shanxi, Peoples R China; [Ren, Xiaohang] Univ Southampton, Sch Math Sci, Southampton SO17 1BJ, Hants, England; [Wang, Zhen] China Univ Petr, Acad Chinese Energy Strategy, 18 Fuxue Rd, Beijing 102249, Peoples R China; [Yan, Cheng] Essex Business Sch, Colchester CO4 3SQ, Essex, England</t>
  </si>
  <si>
    <t>Ren, XH (通讯作者)，Univ Southampton, Sch Math Sci, Southampton SO17 1BJ, Hants, England.</t>
  </si>
  <si>
    <t>x.ren@soton.ac.uk</t>
  </si>
  <si>
    <t>Ren, Xiaohang/0000-0002-9097-580X; Cheng, Cheng/0000-0003-3468-831X</t>
  </si>
  <si>
    <t>Young Fund of Shanxi University of Finance and Economics [QN-2018002]; National Natural Science Foundation of China [71774105]; Fund for Shanxi Key Subjects Construction (FSKSC)</t>
  </si>
  <si>
    <t>Young Fund of Shanxi University of Finance and Economics; National Natural Science Foundation of China(National Natural Science Foundation of China (NSFC)); Fund for Shanxi Key Subjects Construction (FSKSC)</t>
  </si>
  <si>
    <t>This work is supported by the Young Fund of Shanxi University of Finance and Economics (no. QN-2018002), National Natural Science Foundation of China (no. 71774105) and the Fund for Shanxi Key Subjects Construction (FSKSC).</t>
  </si>
  <si>
    <t>ELSEVIER SCIENCE BV</t>
  </si>
  <si>
    <t>PO BOX 211, 1000 AE AMSTERDAM, NETHERLANDS</t>
  </si>
  <si>
    <t>JUN 10</t>
  </si>
  <si>
    <t>10.1016/j.scitotenv.2019.02.063</t>
  </si>
  <si>
    <t>HQ9VV</t>
  </si>
  <si>
    <t>WOS:000462776800122</t>
  </si>
  <si>
    <t>Yu, YJ; Xu, Q; He, SS; Xiong, HJ; Zhang, QF; Xu, WG; Ricotta, V; Bai, L; Zhang, Q; Yu, ZQ; Ding, JX; Xiao, HH; Zhou, DF</t>
  </si>
  <si>
    <t>Yu, Yingjie; Xu, Quan; He, Shasha; Xiong, Hejian; Zhang, Qingfei; Xu, Weiguo; Ricotta, Vincent; Bai, Lei; Zhang, Qi; Yu, Zhiqiang; Ding, Jianxun; Xiao, Haihua; Zhou, Dongfang</t>
  </si>
  <si>
    <t>Recent advances in delivery of photosensitive metal-based drugs</t>
  </si>
  <si>
    <t>COORDINATION CHEMISTRY REVIEWS</t>
  </si>
  <si>
    <t>MRI CONTRAST AGENTS; PHOTODYNAMIC THERAPY; RUTHENIUM(II) COMPLEXES; PHOTOTHERMAL THERAPY; ZINC(II) PHTHALOCYANINE; PLGA NANOPARTICLES; UPCONVERTING NANOPARTICLES; ANTIPROLIFERATIVE ACTIVITY; PLATINUM NANOPARTICLES; POTENTIAL APPLICATION</t>
  </si>
  <si>
    <t>Metal-based drugs have drawn significant attention over the past few decades due to their advanced properties and benefits in biomedical therapeutic and diagnostic systems. Among those, phototherapy using photosensitive metal-based drugs is of particular interest to researchers since the combination of light with metallo drugs allows controlled, light-activated release of anti-disease compounds with tremendous clinical significance. Due to its promising prospectives, especially in cancer treatment, numerous drug delivery carriers, including polymer nanoparticles, solid lipid, and inorganic nanoparticles, were developed for delivering photosensitive metal-based drugs. This review presents a comprehensive overview on recent advances of the controlled delivery of photosensitive metal-based drugs. Every aspect of novel polymer-based photosensitive metal-based drug delivery systems, including their fabrication methods, mechanism of action, applications in cancer therapy, as well as the prospect of future development is discussed in detail. It can be promisingly envisioned that the future direction of drug delivery systems with photosensitive metal-based drugs will result in a new generation of clinical and translational medicines combined with the rapid progression of targeted therapy, gene therapy, and immunotherapy. (C) 2019 Elsevier B.V. All rights reserved.</t>
  </si>
  <si>
    <t>[Yu, Yingjie; He, Shasha; Xiong, Hejian; Zhang, Qingfei; Zhou, Dongfang] Chinese Acad Sci, Changchun Inst Appl Chem, State Key Lab Polymer Phys &amp; Chem, Changchun 130022, Jilin, Peoples R China; [Yu, Yingjie] Tufts Univ, Dept Biomed Engn, Medford, MA 02155 USA; [Xu, Quan] China Univ Petr, State Key Lab Heavy Oil Proc, Beijing Key Lab Biogas Upgrading, Beijing 102249, Peoples R China; [Zhang, Qingfei] Univ Sci &amp; Technol China, Hefei 230026, Anhui, Peoples R China; [Xu, Weiguo; Ding, Jianxun] Chinese Acad Sci, Changchun Inst Appl Chem, Key Lab Polymer Ecomat, Changchun 130022, Jilin, Peoples R China; [Ricotta, Vincent] SUNY Stony Brook, Dept Mat Sci &amp; Chem Engn, Stony Brook, NY 11794 USA; [Bai, Lei] West Virginia Univ, Dept Chem &amp; Biomed Engn, Morgantown, WV 26506 USA; [Zhang, Qi] NYU, Dept Chem &amp; Biomol Engn, Brooklyn, NY 11201 USA; [Yu, Zhiqiang] Southern Med Univ, Sch Pharmaceut Sci, Guangdong Prov Key Lab New Drug Screening, Guangzhou 510515, Guangdong, Peoples R China; [Xiao, Haihua] Univ Chinese Acad Sci, Chinese Acad Sci, Beijing Natl Lab Mol Sci, State Key Lab Polymer Phys &amp; Chem,Inst Chem, Beijing 100190, Peoples R China</t>
  </si>
  <si>
    <t>jxding@ciac.ac.cn; hhxiao@iccas.ac.cn; east@ciac.ac.cn</t>
  </si>
  <si>
    <t>National Natural Science Foundation of China [51773198, 51673188, 51573069, 51703178, 51873218, 51873207, 51673190]; Jilin Provincial Science and Technology Department [20190201068JC, 20170101091JC]; Beijing Nova Program Interdisciplinary Studies Cooperative Project [Z181100006218138]</t>
  </si>
  <si>
    <t>National Natural Science Foundation of China(National Natural Science Foundation of China (NSFC)); Jilin Provincial Science and Technology Department; Beijing Nova Program Interdisciplinary Studies Cooperative Project</t>
  </si>
  <si>
    <t>The authors would like to thank Yuwei Cong, Jie Yu, Zigui Wang, Peng Wu, and Zhongyu Jiang from Changchun Institute of Applied Chemistry, Chinese Academy of Sciences and Shirley Chung from University of Waterloo, Canada for their help in discussing and proofreading this paper. The authors are also thankful to the National Natural Science Foundation of China (Nos. 51773198, 51673188, 51573069, 51703178, 51873218, 51873207, and 51673190), Jilin Provincial Science and Technology Department (Nos. 20190201068JC and 20170101091JC), and Beijing Nova Program Interdisciplinary Studies Cooperative Project (No. Z181100006218138).</t>
  </si>
  <si>
    <t>0010-8545</t>
  </si>
  <si>
    <t>1873-3840</t>
  </si>
  <si>
    <t>COORDIN CHEM REV</t>
  </si>
  <si>
    <t>Coord. Chem. Rev.</t>
  </si>
  <si>
    <t>MAY 15</t>
  </si>
  <si>
    <t>10.1016/j.ccr.2019.01.020</t>
  </si>
  <si>
    <t>Chemistry, Inorganic &amp; Nuclear</t>
  </si>
  <si>
    <t>HR4OJ</t>
  </si>
  <si>
    <t>WOS:000463125500008</t>
  </si>
  <si>
    <t>Yu, CX; Shao, YF; Wang, K; Zhang, LP</t>
  </si>
  <si>
    <t>Yu, Chunxia; Shao, Yifan; Wang, Kai; Zhang, Luping</t>
  </si>
  <si>
    <t>A group decision making sustainable supplier selection approach using extended TOPSIS under interval-valued Pythagorean fuzzy environment</t>
  </si>
  <si>
    <t>EXPERT SYSTEMS WITH APPLICATIONS</t>
  </si>
  <si>
    <t>Sustainable supplier selection; Group decision making; TOPSIS; Interval-valued Pythagorean fuzzy set</t>
  </si>
  <si>
    <t>ORDER ALLOCATION; VIKOR METHOD; CRITERIA; MODEL; MEMBERSHIP; EXTENSION; FRAMEWORK</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</si>
  <si>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</si>
  <si>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</si>
  <si>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Wang, K (通讯作者)，Wuhan Univ, Econ &amp; Management Sch, Dept Management Sci &amp; Engn, Wuhan, Hubei, Peoples R China.</t>
  </si>
  <si>
    <t>yuchunxiasd@163.com; 519655766@qq.com; kai.wang@whu.edu.cn; nguzlp@gmail.com</t>
  </si>
  <si>
    <t>National Natural Science Foundation of China [71501187, 71671131]; Fundamental Research Funds for the Central Universities</t>
  </si>
  <si>
    <t>National Natural Science Foundation of China(National Natural Science Foundation of China (NSFC)); Fundamental Research Funds for the Central Universities(Fundamental Research Funds for the Central Universities)</t>
  </si>
  <si>
    <t>The authors would like to acknowledge the financial support of the National Natural Science Foundation of China (No. 71501187 and 71671131) and the Fundamental Research Funds for the Central Universities.</t>
  </si>
  <si>
    <t>PERGAMON-ELSEVIER SCIENCE LTD</t>
  </si>
  <si>
    <t>THE BOULEVARD, LANGFORD LANE, KIDLINGTON, OXFORD OX5 1GB, ENGLAND</t>
  </si>
  <si>
    <t>0957-4174</t>
  </si>
  <si>
    <t>1873-6793</t>
  </si>
  <si>
    <t>EXPERT SYST APPL</t>
  </si>
  <si>
    <t>Expert Syst. Appl.</t>
  </si>
  <si>
    <t>MAY 1</t>
  </si>
  <si>
    <t>10.1016/j.eswa.2018.12.010</t>
  </si>
  <si>
    <t>Computer Science, Artificial Intelligence; Engineering, Electrical &amp; Electronic; Operations Research &amp; Management Science</t>
  </si>
  <si>
    <t>Computer Science; Engineering; Operations Research &amp; Management Science</t>
  </si>
  <si>
    <t>HK1KV</t>
  </si>
  <si>
    <t>WOS:000457664700001</t>
  </si>
  <si>
    <t>APR 15</t>
  </si>
  <si>
    <t>Chen, L; Zuo, L; Jiang, ZX; Jiang, S; Liu, KY; Tan, JQ; Zhang, LC</t>
  </si>
  <si>
    <t>Chen, Lei; Zuo, Luo; Jiang, Zhenxue; Jiang, Shu; Liu, Keyu; Tan, Jingqiang; Zhang, Luchuan</t>
  </si>
  <si>
    <t>Mechanisms of shale gas adsorption: Evidence from thermodynamics and kinetics study of methane adsorption on shale</t>
  </si>
  <si>
    <t>Shale gas; Methane adsorption; Adsorption mechanisms; Thermodynamics; Kinetics</t>
  </si>
  <si>
    <t>HIGH-PRESSURE METHANE; NORTHEASTERN BRITISH-COLUMBIA; FORT-WORTH BASIN; MISSISSIPPIAN BARNETT SHALE; UPPER YANGTZE PLATFORM; ORGANIC-RICH SHALES; NORTH-CENTRAL TEXAS; SICHUAN BASIN; GEOLOGICAL CONTROLS; LONGMAXI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</si>
  <si>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</si>
  <si>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[Chen, Lei; Jiang, Zhenxue] China Univ Petr, State Key Lab Petr Resources &amp; Prospecting, Beijing 102249, Peoples R China; [Chen, Lei; Jiang, Zhenxue] China Univ Petr, Unconvent Oil &amp; Gas Cooperat Innovat Ctr, Beijing 102249, Peoples R China; [Chen, Lei; Jiang, Shu; Zhang, Luchuan] Univ Utah, Energy &amp; Geosci Inst, Salt Lake City, UT 84108 USA; [Zuo, Luo] Sinopec Res Inst Petr Engn, Beijing 100029, Peoples R China; [Jiang, Shu] China Univ Geosci, Minist Educ, Key Lab Tecton &amp; Petr Resources, Wuhan 430074, Hubei, Peoples R China; [Liu, Keyu] China Univ Petr, Sch Geosci, Qingdao 266580, Shandong, Peoples R China; [Tan, Jingqiang] Cent South Univ, Sch Geosci &amp; Infophys, Changsha 410012, Hunan, Peoples R China</t>
  </si>
  <si>
    <t>jzxuecup@126.com; sjiang@egi.utah.edu</t>
  </si>
  <si>
    <t>National Science and Technology Major Project [2016ZX05034-001]; National Natural Science Foundation of China [41472112]; China Scholarship Council [201706440133]</t>
  </si>
  <si>
    <t>National Science and Technology Major Project; National Natural Science Foundation of China(National Natural Science Foundation of China (NSFC)); China Scholarship Council(China Scholarship Council)</t>
  </si>
  <si>
    <t>The authors would like to acknowledge the financial support of the National Science and Technology Major Project (No. 2016ZX05034-001) and the National Natural Science Foundation of China (No. 41472112). Special thanks are given to the China Scholarship Council (No. 201706440133) for sponsoring the first author to be a visiting scholar in the University of Utah.</t>
  </si>
  <si>
    <t>10.1016/j.cej.2018.11.185</t>
  </si>
  <si>
    <t>HJ3TN</t>
  </si>
  <si>
    <t>WOS:000457096400056</t>
  </si>
  <si>
    <t>Dong, XH; Liu, HQ; Chen, ZX; Wu, KL; Lu, N; Zhang, QC</t>
  </si>
  <si>
    <t>Dong, Xiaohu; Liu, Huiqing; Chen, Zhangxin; Wu, Keliu; Lu, Ning; Zhang, Qichen</t>
  </si>
  <si>
    <t>Enhanced oil recovery techniques for heavy oil and oilsands reservoirs after steam injection</t>
  </si>
  <si>
    <t>APPLIED ENERGY</t>
  </si>
  <si>
    <t>Steam injection; Heavy oil reservoir; Enhanced oil recovery; Hybrid thermal process; Mechanism</t>
  </si>
  <si>
    <t>ASSISTED-GRAVITY-DRAINAGE; IN-SITU COMBUSTION; OVER-SOLVENT INJECTION; KERN RIVER FIELD; BITUMEN RECOVERY; NONCONDENSABLE GAS; WETTABILITY ALTERATION; 10-PATTERN STEAMFLOOD; NUMERICAL-SIMULATION; ATHABASCA BITUMEN</t>
  </si>
  <si>
    <t>[Dong, Xiaohu; Liu, Huiqing; Chen, Zhangxin; Wu, Keliu; Lu, Ning; Zhang, Qichen] China Univ Petr, State Key Lab Petr Resources &amp; Prospecting, Beijing 102249, Peoples R China; [Dong, Xiaohu; Liu, Huiqing; Wu, Keliu; Lu, Ning; Zhang, Qichen] China Univ Petr, MOE Key Lab Petr Engn, Beijing 102249, Peoples R China; [Chen, Zhangxin] Univ Calgary, Dept Chem &amp; Petr Engn, Calgary, AB T2N 1N4, Canada</t>
  </si>
  <si>
    <t>Dong, XH; Chen, ZX (通讯作者)，China Univ Petr, State Key Lab Petr Resources &amp; Prospecting, Beijing 102249, Peoples R China.</t>
  </si>
  <si>
    <t>donghu820@163.com; zhachen@ucalgary.ca</t>
  </si>
  <si>
    <t>Beijing Natural Science Foundation [2184120]; Science Foundation of China University of Petroleum, Beijing [2462016YJRC035]; National Science and Technology Major Project of China [2016ZX05031003004]; NSERC/Energi Simulation and Alberta Innovates Chairs</t>
  </si>
  <si>
    <t>Beijing Natural Science Foundation(Beijing Natural Science Foundation); Science Foundation of China University of Petroleum, Beijing; National Science and Technology Major Project of China; NSERC/Energi Simulation and Alberta Innovates Chairs</t>
  </si>
  <si>
    <t>This work was financially supported by the Beijing Natural Science Foundation (2184120), Science Foundation of China University of Petroleum, Beijing (No. 2462016YJRC035), the National Science and Technology Major Project of China (2016ZX05031003004) and NSERC/Energi Simulation and Alberta Innovates Chairs. This paper is a modified and improved version of SPE 190195, which was presented at the SPE IOR Conference, Tulsa, Oklahoma, USA, 14-18 April 2018.</t>
  </si>
  <si>
    <t>0306-2619</t>
  </si>
  <si>
    <t>1872-9118</t>
  </si>
  <si>
    <t>APPL ENERG</t>
  </si>
  <si>
    <t>Appl. Energy</t>
  </si>
  <si>
    <t>10.1016/j.apenergy.2019.01.244</t>
  </si>
  <si>
    <t>HQ8QJ</t>
  </si>
  <si>
    <t>WOS:000462690100091</t>
  </si>
  <si>
    <t>Dong, KY; Hochman, G; Zhang, YQ; Sun, RJ; Li, H; Liao, H</t>
  </si>
  <si>
    <t>Dong, Kangyin; Hochman, Gal; Zhang, Yaqing; Sun, Renjin; Li, Hui; Liao, Hua</t>
  </si>
  <si>
    <t>CO2 emissions, economic and population growth, and renewable energy: Empirical evidence across regions</t>
  </si>
  <si>
    <t>ENERGY ECONOMICS</t>
  </si>
  <si>
    <t>CO2 emissions; Renewable energy; Panel data model; Regional analysis</t>
  </si>
  <si>
    <t>ENVIRONMENTAL KUZNETS CURVE; CARBON-DIOXIDE EMISSIONS; NATURAL-GAS CONSUMPTION; NUCLEAR-ENERGY; DAMAGE COSTS; DYNAMIC IMPACT; CLIMATE-CHANGE; STIRPAT MODEL; LONG-RUN; PANEL</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</si>
  <si>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</si>
  <si>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</si>
  <si>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kangyin.dong@rutgers.edu; sunrenjin@cup.edu.cn</t>
  </si>
  <si>
    <t>Dong, Kangyin/0000-0002-5776-1498</t>
  </si>
  <si>
    <t>National Social Science Foundation of China [17BGL014]</t>
  </si>
  <si>
    <t>This research is financially supported by the National Social Science Foundation of China (Grant No. 17BGL014). The authors gratefully acknowledge the helpful reviews and comments from the editors and anonymous reviewers, which improved this manuscript considerably.</t>
  </si>
  <si>
    <t>0140-9883</t>
  </si>
  <si>
    <t>1873-6181</t>
  </si>
  <si>
    <t>ENERG ECON</t>
  </si>
  <si>
    <t>Energy Econ.</t>
  </si>
  <si>
    <t>SEP</t>
  </si>
  <si>
    <t>10.1016/j.eneco.2018.08.017</t>
  </si>
  <si>
    <t>Economics</t>
  </si>
  <si>
    <t>Business &amp; Economics</t>
  </si>
  <si>
    <t>HA0IL</t>
  </si>
  <si>
    <t>WOS:000449891600013</t>
  </si>
  <si>
    <t>Ren, XH; Cheng, C; Wang, Z; Yan, C</t>
  </si>
  <si>
    <t>Ren, Xiaohang; Cheng, Cheng; Wang, Zhen; Yan, Cheng</t>
  </si>
  <si>
    <t>Spillover and dynamic effects of energy transition and economic growth on carbon dioxide emissions for the European Union: A dynamic spatial panel model</t>
  </si>
  <si>
    <t>SUSTAINABLE DEVELOPMENT</t>
  </si>
  <si>
    <t>CO2 emission; dynamic spatial panel model; economic growth; energy transition; natural gas; renewable energy</t>
  </si>
  <si>
    <t>ENVIRONMENTAL KUZNETS CURVE; CO2 EMISSIONS; RENEWABLE ENERGY; NONRENEWABLE ENERGY; NATURAL-GAS; CONSUMPTION; COUNTRIES; POLLUTION; NEXUS; IMPACT</t>
  </si>
  <si>
    <t>This paper introduces spatial effects and dynamic effects to investigate the influences of economic growth and energy transition on cross-country CO2 emissions movements within the European Union (EU). We apply the fixed-effects dynamic spatial Durbin error model to empirically gauge the magnitude of the spatial impacts and dynamic impacts for a sample of 26 EU countries throughout 1990-2015. By analyzing the empirical results, we conclude that: (1) Compared with dynamic spatial Durbin error model, the traditional dynamic panel model over-estimates the parameters because traditional regression methods only capture the direct impacts, and neglect the indirect impacts. (2) A significant positive spatial spillover of CO2 emissions from neighboring countries to the local country is recognized, justifying the use of our spatial model. (3) Economic growth has positive impacts on CO2 emissions, while the spatial effects of economic growth exert negative impacts. Moreover, the total effects of economic growth are positive in both short-term and long-term. (4) Although the spatial effects of renewable energy are not significant, renewable energy has negative influences on CO2 emissions. (5) The impacts and spatial effects of natural gas are positive; therefore, its total effects are positive in both short-run and long-run. Based on our finding, we provide several policy recommendations, such as the emphasize of cooperation with CO2 reduction policies, the promotion of green economy and renewable energy, and the substitution of natural gas in the future.</t>
  </si>
  <si>
    <t>[Ren, Xiaohang] Cent South Univ, Business Sch, Changsha, Hunan, Peoples R China; [Ren, Xiaohang] Univ Southampton, Sch Math Sci, Southampton, Hants, England; [Cheng, Cheng] Shanxi Univ Finance &amp; Econ, Sch Management Sci &amp; Engn, 696 Wucheng Rd, Taiyuan 030006, Peoples R China; [Wang, Zhen] China Univ Petr, Acad Chinese Energy Strategy, Beijing, Peoples R China; [Yan, Cheng] Zhejiang Univ Technol, Sch Econ, Hangzhou, Peoples R China</t>
  </si>
  <si>
    <t>Cheng, C (通讯作者)，Shanxi Univ Finance &amp; Econ, Sch Management Sci &amp; Engn, 696 Wucheng Rd, Taiyuan 030006, Peoples R China.</t>
  </si>
  <si>
    <t>ccvincente@163.com</t>
  </si>
  <si>
    <t>National Natural Science Foundation of China [71774105, 71904111]; Zhejiang Provincial Natural Science Foundation of China [LZ20G010002]; Program for the Philosophy and Social Sciences Research of Higher Learning Institutions of Shanxi [201803079]</t>
  </si>
  <si>
    <t>National Natural Science Foundation of China(National Natural Science Foundation of China (NSFC)); Zhejiang Provincial Natural Science Foundation of China(Natural Science Foundation of Zhejiang Province); Program for the Philosophy and Social Sciences Research of Higher Learning Institutions of Shanxi</t>
  </si>
  <si>
    <t>National Natural Science Foundation of China, Grant/Award Numbers: 71774105, 71904111; Zhejiang Provincial Natural Science Foundation of China, Grant/Award Number: LZ20G010002; Program for the Philosophy and Social Sciences Research of Higher Learning Institutions of Shanxi, Grant/Award Number: 201803079 - 2nd [2018] of Jin Education</t>
  </si>
  <si>
    <t>WILEY</t>
  </si>
  <si>
    <t>HOBOKEN</t>
  </si>
  <si>
    <t>111 RIVER ST, HOBOKEN 07030-5774, NJ USA</t>
  </si>
  <si>
    <t>0968-0802</t>
  </si>
  <si>
    <t>1099-1719</t>
  </si>
  <si>
    <t>SUSTAIN DEV</t>
  </si>
  <si>
    <t>Sustain. Dev.</t>
  </si>
  <si>
    <t>10.1002/sd.2144</t>
  </si>
  <si>
    <t>NOV 2020</t>
  </si>
  <si>
    <t>Development Studies; Green &amp; Sustainable Science &amp; Technology; Regional &amp; Urban Planning</t>
  </si>
  <si>
    <t>Social Science Citation Index (SSCI)</t>
  </si>
  <si>
    <t>Development Studies; Science &amp; Technology - Other Topics; Public Administration</t>
  </si>
  <si>
    <t>QA5QF</t>
  </si>
  <si>
    <t>WOS:000585924900001</t>
  </si>
  <si>
    <t>Zhang, MR; Su, RG; Zhong, J; Fei, L; Cai, W; Guan, QW; Li, WJ; Li, N; Chen, YS; Cai, LL; Xu, Q</t>
  </si>
  <si>
    <t>Zhang, Miaoran; Su, Rigu; Zhong, Jian; Fei, Ling; Cai, Wei; Guan, Qingwen; Li, Weijun; Li, Neng; Chen, Yusheng; Cai, Lulu; Xu, Quan</t>
  </si>
  <si>
    <t>Red/orange dual-emissive carbon dots for pH sensing and cell imaging</t>
  </si>
  <si>
    <t>NANO RESEARCH</t>
  </si>
  <si>
    <t>carbon cell imaging; dual-emissive; photoluminescence; pH-sensitive; Ag+ probe</t>
  </si>
  <si>
    <t>GRAPHENE QUANTUM DOTS; FACILE SYNTHESIS; NANODOTS; NITROGEN; SULFUR; COLOR; FLUORESCENCE; SCALE; STATE</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</si>
  <si>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</si>
  <si>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</si>
  <si>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cailulu@med.uestc.edu.cn; xuquan@cup.edu.cn</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</si>
  <si>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</si>
  <si>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Beijing Nova Program Interdisciplinary Studies Cooperative Project; Science Foundation of China University of Petroleum-Beijing; National Key Specialty Construction Project of Clinical Pharmacy; Research Funding of Sichuan Provincial People's Hospital</t>
  </si>
  <si>
    <t>We thank Beijing Nova Program Interdisciplinary Studies Cooperative Project (No. Z181100006218138), Science Foundation of China University of Petroleum-Beijing (No. 2462018BJC004), National Key Specialty Construction Project of Clinical Pharmacy (No. 30305030698) and Research Funding of Sichuan Provincial People's Hospital (No. 2017LY08) for the support.</t>
  </si>
  <si>
    <t>TSINGHUA UNIV PRESS</t>
  </si>
  <si>
    <t>B605D, XUE YAN BUILDING, BEIJING, 100084, PEOPLES R CHINA</t>
  </si>
  <si>
    <t>1998-0124</t>
  </si>
  <si>
    <t>1998-0000</t>
  </si>
  <si>
    <t>NANO RES</t>
  </si>
  <si>
    <t>Nano Res.</t>
  </si>
  <si>
    <t>10.1007/s12274-019-2293-z</t>
  </si>
  <si>
    <t>Chemistry, Physical; Nanoscience &amp; Nanotechnology; Materials Science, Multidisciplinary; Physics, Applied</t>
  </si>
  <si>
    <t>HR2YM</t>
  </si>
  <si>
    <t>WOS:000463003600013</t>
  </si>
  <si>
    <t>Zhang, LP; Lin, CY; Zhang, DT; Gong, LL; Zhu, YH; Zhao, ZH; Xu, Q; Li, HJ; Xia, ZH</t>
  </si>
  <si>
    <t>Zhang, Lipeng; Lin, Chun-Yu; Zhang, Detao; Gong, Lele; Zhu, Yonghao; Zhao, Zhenghang; Xu, Quan; Li, Hejun; Xia, Zhenhai</t>
  </si>
  <si>
    <t>Guiding Principles for Designing Highly Efficient Metal-Free Carbon Catalysts</t>
  </si>
  <si>
    <t>carbon nanomaterials; design principles; DFT calculations; electrocatalysts; photocatalysts</t>
  </si>
  <si>
    <t>OXYGEN REDUCTION REACTION; NITROGEN-DOPED GRAPHENE; NITRIDE (G-C3N4)-BASED PHOTOCATALYSTS; HIGH ELECTROCATALYTIC ACTIVITY; TOTAL-ENERGY CALCULATIONS; FREE COUNTER ELECTRODES; CO2 REDUCTION; ELECTROCHEMICAL REDUCTION; FUNCTIONALIZED GRAPHENE; BIFUNCTIONAL CATALYSTS</t>
  </si>
  <si>
    <t>Carbon nanomaterials are promising metal-free catalysts for energy conversion and storage, but the catalysts are usually developed via traditional trial-and-error methods. To rationally design and accelerate the search for the highly efficient catalysts, it is necessary to establish design principles for the carbon-based catalysts. Here, theoretical analysis and material design of metal-free carbon nanomaterials as efficient photo-/electrocatalysts to facilitate the critical chemical reactions in clean and sustainable energy technologies are reviewed. These reactions include the oxygen reduction reaction in fuel cells, the oxygen evolution reaction in metal-air batteries, the iodine reduction reaction in dye-sensitized solar cells, the hydrogen evolution reaction in water splitting, and the carbon dioxide reduction in artificial photosynthesis. Basic catalytic principles, computationally guided design approaches and intrinsic descriptors, catalytic material design strategies, and future directions are discussed for the rational design and synthesis of highly efficient carbon-based catalysts for clean energy technologies.</t>
  </si>
  <si>
    <t>[Zhang, Lipeng; Zhang, Detao; Gong, Lele; Zhu, Yonghao] Beijing Univ Chem Technol, Coll Energy, Beijing Adv Innovat Ctr Soft Matter Sci &amp; Engn, Beijing 100029, Peoples R China; [Lin, Chun-Yu; Zhao, Zhenghang; Xia, Zhenhai] Univ North Texas, Dept Mat Sci &amp; Engn, Denton, TX 76203 USA; [Xu, Quan] China Univ Petr, State Key Lab Heavy Oil Proc, Beijing 102249, Peoples R China; [Li, Hejun] Northwestern Polytech Univ, Sch Mat Sci &amp; Engn, Xian 710072, Shaanxi, Peoples R China</t>
  </si>
  <si>
    <t>Xia, ZH (通讯作者)，Univ North Texas, Dept Mat Sci &amp; Engn, Denton, TX 76203 USA.</t>
  </si>
  <si>
    <t>Zhenhai.xia@unt.edu</t>
  </si>
  <si>
    <t>Zhao, Zhenghang/A-8975-2019</t>
  </si>
  <si>
    <t>National Key Research and Development Program of China [2017YFA0206500]; National Natural Science Foundation of China [51732002]; National Science Foundation [1561886, 1363123, 1662288]</t>
  </si>
  <si>
    <t>National Key Research and Development Program of China; National Natural Science Foundation of China(National Natural Science Foundation of China (NSFC)); National Science Foundation(National Science Foundation (NSF))</t>
  </si>
  <si>
    <t>The authors thank the National Key Research and Development Program of China (Grant No. 2017YFA0206500), the National Natural Science Foundation of China (Grant No. 51732002), and the National Science Foundation (Grant Nos. 1561886, 1363123, and 1662288) for the support of this research.</t>
  </si>
  <si>
    <t>MAR 27</t>
  </si>
  <si>
    <t>10.1002/adma.201805252</t>
  </si>
  <si>
    <t>HS6HA</t>
  </si>
  <si>
    <t>Bronze</t>
  </si>
  <si>
    <t>WOS:000463970200014</t>
  </si>
  <si>
    <t>Wang, J; Zhou, FJ; Xue, YP; Yao, ED; Zhang, L; Fan, F; Wang, R</t>
  </si>
  <si>
    <t>Wang, Jie; Zhou, Fujian; Xue, Yanpeng; Yao, Erdong; Zhang, Le; Fan, Fan; Wang, Rui</t>
  </si>
  <si>
    <t>The adsorption properties of a novel ether nanofluid for gas wetting of tight sandstone reservoir</t>
  </si>
  <si>
    <t>PETROLEUM SCIENCE AND TECHNOLOGY</t>
  </si>
  <si>
    <t>tight gas reservoir; wettability alteration; gas wetting; macroscopic adsorption; microscopic adsorption; endpoint relative permeability</t>
  </si>
  <si>
    <t>WETTABILITY ALTERATION; CONDENSATE; ROCKS; FLOW</t>
  </si>
  <si>
    <t>At present, the most effective means of releasing the 'water blocking damage' in the near-well zone is to change the wettability of the rock surface from liquid wetting to gas wetting. Previous studies were limited to rock wettability and liquid phase relative seepage capacity changes, while systematic study on the adsorption properties of chemical agents on rock surfaces was relatively insufficient. In this paper, the wettability of the reservoir rock, the core taken from the tight sandstone of the 105X well in Dibei, was modified to gas wetting using the ether surfactant nano-solution CNDAD1#, and the static and dynamic macroscopic adsorption properties, microscopic adsorption properties, improvement in liquid phase percolation capacity and erosion resistance was systematically evaluated. The results show that the CNDAD1# nano-solution changes the sandstone wettability from liquid wetting to gas wetting. Chemical has a good static adsorption and dynamic adsorption on the surface of rock. SEM microscopic imaging and EDX elemental analysis shows the nano-solution of ether surfactant has good micro-adsorption properties on the surface of rock powder, and the surface roughness of sandstone is invariable, which makes its different from the principle of fluorine-containing gas wetting agent.</t>
  </si>
  <si>
    <t>[Wang, Jie; Zhou, Fujian; Yao, Erdong; Zhang, Le; Fan, Fan] China Univ Petr, State Key Lab Petr Resource &amp; Prospecting, Beijing, Peoples R China; [Wang, Jie; Zhou, Fujian; Yao, Erdong; Zhang, Le; Fan, Fan] China Univ Petr, Unconvent Nat Gas Inst, Beijing, Peoples R China; [Xue, Yanpeng] Tarim Oilfield CNPC, Res Inst Oil &amp; Gas Engn, Korla, Peoples R China; [Wang, Rui] Schlumberger China, Beijing, Peoples R China</t>
  </si>
  <si>
    <t>632403654@qq.com</t>
  </si>
  <si>
    <t>Foundation of State Key Laboratory of Petroleum Resources and Prospecting, China University of Petroleum at Beijing [PRP/indep-4-1314]; Science Foundations of China University of Petroleum at Beijing [462014YJRC015]; National Science and Technology major project [2015ZX05051003]</t>
  </si>
  <si>
    <t>Foundation of State Key Laboratory of Petroleum Resources and Prospecting, China University of Petroleum at Beijing; Science Foundations of China University of Petroleum at Beijing; National Science and Technology major project</t>
  </si>
  <si>
    <t>This work was financially supported by the Foundation of State Key Laboratory of Petroleum Resources and Prospecting, China University of Petroleum at Beijing (No. PRP/indep-4-1314), and Science Foundations of China University of Petroleum at Beijing (No. 462014YJRC015) and National Science and Technology major project (No.2015ZX05051003).</t>
  </si>
  <si>
    <t>TAYLOR &amp; FRANCIS INC</t>
  </si>
  <si>
    <t>PHILADELPHIA</t>
  </si>
  <si>
    <t>530 WALNUT STREET, STE 850, PHILADELPHIA, PA 19106 USA</t>
  </si>
  <si>
    <t>1091-6466</t>
  </si>
  <si>
    <t>1532-2459</t>
  </si>
  <si>
    <t>PETROL SCI TECHNOL</t>
  </si>
  <si>
    <t>Pet. Sci. Technol.</t>
  </si>
  <si>
    <t>10.1080/10916466.2019.1590402</t>
  </si>
  <si>
    <t>MAR 2019</t>
  </si>
  <si>
    <t>Energy &amp; Fuels; Engineering, Chemical; Engineering, Petroleum</t>
  </si>
  <si>
    <t>HY9SL</t>
  </si>
  <si>
    <t>WOS:000461967700001</t>
  </si>
  <si>
    <t>Wang, JY; Dong, KY</t>
  </si>
  <si>
    <t>Wang, Jingyi; Dong, Kangyin</t>
  </si>
  <si>
    <t>What drives environmental degradation? Evidence from 14 Sub-Saharan African countries</t>
  </si>
  <si>
    <t>Environmental degradation; Ecological footprint; Non-renewable and renewable energy consumption; Cross-sectional dependence; Sub-Saharan Africa</t>
  </si>
  <si>
    <t>RENEWABLE ENERGY-CONSUMPTION; FOREIGN DIRECT-INVESTMENT; CARBON-DIOXIDE EMISSIONS; KUZNETS CURVE HYPOTHESIS; NATURAL-GAS CONSUMPTION; PANEL-DATA EVIDENCE; CO2 EMISSIONS; ECONOMIC-GROWTH; ECOLOGICAL FOOTPRINT; EMPIRICAL-EVIDENCE</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</si>
  <si>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</si>
  <si>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</si>
  <si>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Dong, KY (通讯作者)，China Univ Petr, Sch Business Adm, Beijing 102249, Peoples R China.</t>
  </si>
  <si>
    <t>dongkangyin@gmail.com</t>
  </si>
  <si>
    <t>National Social Science Foundation of China [71761147005]; science and technology innovation project of Chinese Academy of Agricultural Science [CAAS-ASTIP-2016-AII]</t>
  </si>
  <si>
    <t>National Social Science Foundation of China; science and technology innovation project of Chinese Academy of Agricultural Science</t>
  </si>
  <si>
    <t>This research is financially supported by the National Social Science Foundation of China (Grant No. 71761147005) and the science and technology innovation project of Chinese Academy of Agricultural Science (Grant No. CAAS-ASTIP-2016-AII). Also, we gratefully acknowledge the editors and three anonymous reviewers for their insightful and helpful comments. All remaining errors are our own.</t>
  </si>
  <si>
    <t>MAR 15</t>
  </si>
  <si>
    <t>10.1016/j.scitotenv.2018.11.354</t>
  </si>
  <si>
    <t>HG5SP</t>
  </si>
  <si>
    <t>WOS:000455039600017</t>
  </si>
  <si>
    <t>Zhu, C; Niu, XX; Fu, YH; Li, NX; Hu, C; Chen, YH; He, X; Na, GR; Liu, PF; Zai, HC; Ge, Y; Lu, Y; Ke, XX; Bai, Y; Yang, SH; Chen, PW; Li, YJ; Sui, ML; Zhang, LJ; Zhou, HP; Chen, Q</t>
  </si>
  <si>
    <t>Zhu, Cheng; Niu, Xiuxiu; Fu, Yuhao; Li, Nengxu; Hu, Chen; Chen, Yihua; He, Xin; Na, Guangren; Liu, Pengfei; Zai, Huachao; Ge, Yang; Lu, Yue; Ke, Xiaoxing; Bai, Yang; Yang, Shihe; Chen, Pengwan; Li, Yujing; Sui, Manling; Zhang, Lijun; Zhou, Huanping; Chen, Qi</t>
  </si>
  <si>
    <t>Strain engineering in perovskite solar cells and its impacts on carrier dynamics</t>
  </si>
  <si>
    <t>NATURE COMMUNICATIONS</t>
  </si>
  <si>
    <t>ORGANIC-INORGANIC PEROVSKITES; TOTAL-ENERGY CALCULATIONS; STRESS GRADIENT ANALYSIS; LEAD IODIDE PEROVSKITES; HIGH-EFFICIENCY; METHYLAMMONIUM; SEMICONDUCTORS; SEGREGATION; TRIHALIDE; TRANSPORT</t>
  </si>
  <si>
    <t>The mixed halide perovskites have emerged as outstanding light absorbers for efficient solar cells. Unfortunately, it reveals inhomogeneity in these polycrystalline films due to composition separation, which leads to local lattice mismatches and emergent residual strains consequently. Thus far, the understanding of these residual strains and their effects on photovoltaic device performance is absent. Herein we study the evolution of residual strain over the films by depth-dependent grazing incident X-ray diffraction measurements. We identify the gradient distribution of in-plane strain component perpendicular to the substrate. Moreover, we reveal its impacts on the carrier dynamics over corresponding solar cells, which is stemmed from the strain induced energy bands bending of the perovskite absorber as indicated by first-principles calculations. Eventually, we modulate the status of residual strains in a controllable manner, which leads to enhanced PCEs up to 20.7% (certified) in devices via rational strain engineering.</t>
  </si>
  <si>
    <t>[Zhu, Cheng; Niu, Xiuxiu; Liu, Pengfei; Bai, Yang; Li, Yujing; Chen, Qi] Beijing Inst Technol, Sch Mat Sci &amp; Engn, Adv Mat Expt Ctr, Beijing Key Lab Construct Tailorable Adv Funct Ma, Beijing 100081, Peoples R China; [Fu, Yuhao; He, Xin; Na, Guangren; Zhang, Lijun] Jilin Univ, Key Lab Automobile Mat MOE, State Key Lab Superhard Mat, Changchun 130012, Jilin, Peoples R China; [Fu, Yuhao; He, Xin; Na, Guangren; Zhang, Lijun] Jilin Univ, Sch Mat Sci &amp; Engn, Changchun 130012, Jilin, Peoples R China; [Li, Nengxu; Chen, Yihua; Zhou, Huanping] Peking Univ, Coll Engn, Dept Mat Sci &amp; Engn, Beijing 100871, Peoples R China; [Hu, Chen; Yang, Shihe] Hong Kong Univ Sci &amp; Technol, Dept Chem, Kowloon, Clear Water Bay, Hong Kong, Peoples R China; [Zai, Huachao] China Univ Petr, Coll Sci, Dept Mat Sci &amp; Engn, Beijing 102249, Peoples R China; [Ge, Yang; Lu, Yue; Ke, Xiaoxing; Sui, Manling] Beijing Univ Technol, Inst Microstruct &amp; Properties Adv Mat, Beijing 100124, Peoples R China; [Yang, Shihe] Peking Univ, Shenzhen Grad Sch, Sch Chem Biol &amp; Biotechnol, Guangdong Key Lab Nano Micro Mat Res, Shenzhen 518055, Guangdong, Peoples R China; [Chen, Pengwan] Beijing Inst Technol, State Key Lab Explos Sci &amp; Technol, Beijing 100081, Peoples R China</t>
  </si>
  <si>
    <t>lijun_zhang@jlu.edu.cn; happy_zhou@pku.edu.cn; qic@bit.edu.cn</t>
  </si>
  <si>
    <t>National Key Research and Development Program of China [2016YFB0700700, 2016YFB0201204]; National Natural Science Foundation of China [51673025, 51672008]; Young Talent Thousand Program; NSFC [61722403, 11674121]; Program for JLU Science and Technology Innovative Research Team; State Key Laboratory of Explosion Science and Technology, Beijing Institute of Technology [ZDKT18-01]; Shenzhen Peacock Plan [KQTD2016053015544057]; Nanshan Pilot Plan [LHTD20170001]</t>
  </si>
  <si>
    <t>National Key Research and Development Program of China; National Natural Science Foundation of China(National Natural Science Foundation of China (NSFC)); Young Talent Thousand Program; NSFC(National Natural Science Foundation of China (NSFC)); Program for JLU Science and Technology Innovative Research Team; State Key Laboratory of Explosion Science and Technology, Beijing Institute of Technology; Shenzhen Peacock Plan; Nanshan Pilot Plan</t>
  </si>
  <si>
    <t>We acknowledge funding support from National Key Research and Development Program of China Grant No. 2016YFB0700700, National Natural Science Foundation of China (51673025 and 51672008), and the Young Talent Thousand Program. L.Z. acknowledges the support of the NSFC (Grant 61722403 and 11674121), National Key Research and Development Program of China (Grant 2016YFB0201204), and Program for JLU Science and Technology Innovative Research Team. P.C. acknowledges the support of the Project of State Key Laboratory of Explosion Science and Technology, Beijing Institute of Technology under Grant ZDKT18-01. Calculations were performed in part at High Performance Computing Center of Jilin University. S.Y. and B.H. appreciate Shenzhen Peacock Plan (KQTD2016053015544057) and Nanshan Pilot Plan (LHTD20170001). We appreciate the insightful technical discussion and experimental support with Mr. Gang Tang and Mr. Yizhou Zhao. We would like to thank Enli Technology for providing the depth-dependent PL measurement and EQE measurement.</t>
  </si>
  <si>
    <t>NATURE PORTFOLIO</t>
  </si>
  <si>
    <t>2041-1723</t>
  </si>
  <si>
    <t>NAT COMMUN</t>
  </si>
  <si>
    <t>Nat. Commun.</t>
  </si>
  <si>
    <t>FEB 18</t>
  </si>
  <si>
    <t>10.1038/s41467-019-08507-4</t>
  </si>
  <si>
    <t>Multidisciplinary Sciences</t>
  </si>
  <si>
    <t>Science &amp; Technology - Other Topics</t>
  </si>
  <si>
    <t>HL6RZ</t>
  </si>
  <si>
    <t>WOS:000458864600018</t>
  </si>
  <si>
    <t>FEB 1</t>
  </si>
  <si>
    <t>Xu, Q; Li, WJ; Ding, L; Yang, WJ; Xiao, HH; Ong, WJ</t>
  </si>
  <si>
    <t>Xu, Quan; Li, Weijun; Ding, Lan; Yang, Wenjing; Xiao, Haihua; Ong, Wee-Jun</t>
  </si>
  <si>
    <t>Function-driven engineering of 1D carbon nanotubes and 0D carbon dots: mechanism, properties and applications</t>
  </si>
  <si>
    <t>NANOSCALE</t>
  </si>
  <si>
    <t>GRAPHENE QUANTUM DOTS; LIGHT-EMITTING-DIODES; FLUORESCENT SENSING PLATFORM; HIGHLY SENSITIVE DETECTION; CHEMICAL-VAPOR-DEPOSITION; FLEXIBLE ENERGY-STORAGE; PHOTOLUMINESCENCE MECHANISM; DOPED GRAPHENE; FACILE SYNTHESIS; SINGLE-WALL</t>
  </si>
  <si>
    <t>Metal-free carbonaceous nanomaterials have witnessed a renaissance of interest due to the surge in the realm of nanotechnology. Among myriads of carbon-based nanostructures with versatile dimensionality, one-dimensional (1D) carbon nanotubes (CNTs) and zero-dimensional (0D) carbon dots (CDs) have grown into a research frontier in the past few decades. With extraordinary mechanical, thermal, electrical and optical properties, CNTs are utilized in transparent displays, quantum wires, field emission transistors, aerospace materials, etc. Although CNTs possess diverse characteristics, their most attractive property is their unique photoluminescence. On the other hand, another growing family of carbonaceous nanomaterials, which is CDs, has drawn much research attention due to its cost-effectiveness, low toxicity, environmental friendliness, fluorescence, luminescence and simplicity to be synthesized and functionalized with surface passivation. Benefiting from these unprecedented properties, CDs have been widely employed in biosensing, bioimaging, nanomedicine, and catalysis. Herein, we have systematically presented the fascinating properties, preparation methods and multitudinous applications of CNTs and CDs (including graphene quantum dots). We will discuss how CNTs and CDs have emerged as auspicious nanomaterials for potential applications, especially in electronics, sensors, bioimaging, wearable devices, batteries, supercapacitors, catalysis and light-emitting diodes (LEDs). Last but not least, this review is concluded with a summary, outlook and invigorating perspectives for future research horizons in this emerging platform of carbonaceous nanomaterials.</t>
  </si>
  <si>
    <t>[Xu, Quan; Li, Weijun; Ding, Lan; Yang, Wenjing] China Univ Petr, State Key Lab Heavy Oil Proc, Beijing 102249, Peoples R China; [Xiao, Haihua] Chinese Acad Sci, Inst Chem, Beijing, Peoples R China; [Ong, Wee-Jun] Xiamen Univ Malaysia, Sch Energy &amp; Chem Engn, Selangor Darul Ehsan 43900, Malaysia; [Ong, Wee-Jun] Xiamen Univ, Coll Chem &amp; Chem Engn, Xiamen 361005, Peoples R China</t>
  </si>
  <si>
    <t>xuquan@cup.edu.cn; ongweejun@gmail.com</t>
  </si>
  <si>
    <t>Beijing Nova Program through Interdisciplinary Studies Cooperative Project [Z181100006218138]; Science Foundation of China University of Petroleum-Beijing [2462018BJC004]; Xiamen University</t>
  </si>
  <si>
    <t>Beijing Nova Program through Interdisciplinary Studies Cooperative Project; Science Foundation of China University of Petroleum-Beijing; Xiamen University(Xiamen University)</t>
  </si>
  <si>
    <t>Q. Xu acknowledges support from Beijing Nova Program through Interdisciplinary Studies Cooperative Project (No. Z181100006218138) and Science Foundation of China University of Petroleum-Beijing (No. 2462018BJC004). W.-J. Ong acknowledges financial assistance and faculty start-up grant support from Xiamen University.</t>
  </si>
  <si>
    <t>2040-3364</t>
  </si>
  <si>
    <t>2040-3372</t>
  </si>
  <si>
    <t>Nanoscale</t>
  </si>
  <si>
    <t>JAN 28</t>
  </si>
  <si>
    <t>10.1039/c8nr08738e</t>
  </si>
  <si>
    <t>Chemistry, Multidisciplinary; Nanoscience &amp; Nanotechnology; Materials Science, Multidisciplinary; Physics, Applied</t>
  </si>
  <si>
    <t>HN0XE</t>
  </si>
  <si>
    <t>WOS:000459910900001</t>
  </si>
  <si>
    <t>Dong, KY; Sun, RJ; Dong, XC</t>
  </si>
  <si>
    <t>Dong, Kangyin; Sun, Renjin; Dong, Xiucheng</t>
  </si>
  <si>
    <t>CO2 emissions, natural gas and renewables, economic growth: Assessing the evidence from China</t>
  </si>
  <si>
    <t>CO2 emissions; Natural gas and renewable energy consumption; Environmental Kuznets curve; ARDL; China</t>
  </si>
  <si>
    <t>ENVIRONMENTAL KUZNETS CURVE; ENERGY-CONSUMPTION; ELECTRICITY CONSUMPTION; EMPIRICAL-EVIDENCE; CARBON EMISSIONS; ERROR-CORRECTION; BIOMASS ENERGY; PANEL; COINTEGRATION; IMPACT</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</si>
  <si>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</si>
  <si>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</si>
  <si>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Sun, RJ (通讯作者)，China Univ Petr, Sch Business Adm, Beijing 102249, Peoples R China.</t>
  </si>
  <si>
    <t>kangyin.dong@rutgers.edu; sunrenjin@cup.edu.cn; xiuchengdong@163.com</t>
  </si>
  <si>
    <t>Dong, Kangyin/O-3354-2019; Sun, Renjin/AAF-3552-2020</t>
  </si>
  <si>
    <t>Dong, Kangyin/0000-0002-5776-1498; dong, xiucheng/0000-0002-4597-0356</t>
  </si>
  <si>
    <t>National Social Science Foundation of China</t>
  </si>
  <si>
    <t>The authors acknowledge financial support from the National Social Science Foundation of China (Grant No. 17BGL014). The authors are also very grateful to the editors and anonymous reviewers for their helpful reviews and comments.</t>
  </si>
  <si>
    <t>NOV 1</t>
  </si>
  <si>
    <t>10.1016/j.scitotenv.2018.05.322</t>
  </si>
  <si>
    <t>GM7WU</t>
  </si>
  <si>
    <t>WOS:000438408800032</t>
  </si>
  <si>
    <t>Dong, KY; Sun, RJ; Li, H; Liao, H</t>
  </si>
  <si>
    <t>Dong, Kangyin; Sun, Renjin; Li, Hui; Liao, Hua</t>
  </si>
  <si>
    <t>Does natural gas consumption mitigate CO2 emissions: Testing the environmental Kuznets curve hypothesis for 14 Asia-Pacific countries</t>
  </si>
  <si>
    <t>RENEWABLE &amp; SUSTAINABLE ENERGY REVIEWS</t>
  </si>
  <si>
    <t>Environmental Kuznets curve; CO2 emissions; Natural gas consumption; Cross-sectional dependence; Asia-Pacific countries</t>
  </si>
  <si>
    <t>RENEWABLE ENERGY-CONSUMPTION; CARBON-DIOXIDE EMISSIONS; UNIT-ROOT TESTS; ECONOMIC-GROWTH; PANEL-DATA; NUCLEAR-ENERGY; DYNAMIC IMPACT; CHINA; COINTEGRATION; DEPENDENCE</t>
  </si>
  <si>
    <t>This study aims to investigate the nexus of per capita carbon dioxide (CO2) emissions, per capita gross domestic product (GDP), and per capita natural gas consumption by examining the validity of the environmental Kuznets curve (EKC) hypothesis and analyzing the effectiveness of natural gas consumption for a panel of 14 Asia-Pacific countries for 1970-2016. To do so, a Granger causality framework covering panel unit root, cointegration, estimation, and causality tests allowing for cross-sectional dependence is employed. The main findings are: (i) The augmented mean group (AMG) estimates provide strong evidence in favor of the EKC hypothesis as the EKC holds in 13 of the 14 countries; the EKC exists independent of the individual country's per capita GDP; (ii) the turning points (TPs) lie between $1937.23 (Bangladesh) and $58,235.90 (Australia), while the turning years (TYs) are estimated to stay between 2019 (Australia) and 2048 (Bangladesh); per capita GDP positively and negatively affects the TPs and TYs, respectively; (iii) natural gas consumption has a significantly negative effect on CO2 emissions; the significantly negative effect of natural gas consumption on CO2 emissions is also independent of per capita GDP but, conversely, may be affected by the proportion of natural gas in the primary energy mix; and (iv) bidirectional causality runs between natural gas consumption and CO2 emissions in both the short run and long run. Important policy implications are highlighted for Asia-Pacific countries' policymakers with respect to halting global warming and promoting growth in the natural gas industry.</t>
  </si>
  <si>
    <t>[Dong, Kangyin; Sun, Renjin] China Univ Petr, Sch Business Adm, Beijing 102249, Peoples R China; [Dong, Kangyin] Rutgers State Univ, Dept Agr Food &amp; Resource Econ, New Brunswick, NJ 08901 USA; [Li, Hui; Liao, Hua] Beijing Inst Technol, Sch Management &amp; Econ, Beijing 100081, Peoples R China; [Li, Hui; Liao, Hua] Beijing Inst Technol, Ctr Energy &amp; Environm Policy Res, Beijing 100081, Peoples R China; [Li, Hui; Liao, Hua] Beijing Key Lab Energy Econ &amp; Environm Management, Beijing 100081, Peoples R China</t>
  </si>
  <si>
    <t>kangyin.dong@rutgers.edu; sunrenjin@cup.edu.cn; cuphli@163.com; liaohua55@163.com</t>
  </si>
  <si>
    <t>Dong, Kangyin/0000-0002-5776-1498; Liao, Hua/0000-0002-4835-927X</t>
  </si>
  <si>
    <t>This research is financially supported by the National Social Science Foundation of China (Grant No. 17BGL014). We thank Prof. Gal Hochman for helpful suggestions. We also gratefully acknowledge the editor and anonymous reviewers for their helpful reviews and comments. Of course, all remaining errors are ours</t>
  </si>
  <si>
    <t>1364-0321</t>
  </si>
  <si>
    <t>RENEW SUST ENERG REV</t>
  </si>
  <si>
    <t>Renew. Sust. Energ. Rev.</t>
  </si>
  <si>
    <t>10.1016/j.rser.2018.06.026</t>
  </si>
  <si>
    <t>Green &amp; Sustainable Science &amp; Technology; Energy &amp; Fuels</t>
  </si>
  <si>
    <t>Science &amp; Technology - Other Topics; Energy &amp; Fuels</t>
  </si>
  <si>
    <t>GV7MF</t>
  </si>
  <si>
    <t>WOS:000446310000031</t>
  </si>
  <si>
    <t>Lai, J; Wang, GW; Wang, S; Cao, JT; Li, M; Pang, XJ; Zhou, ZL; Fan, XQ; Dai, QQ; Yang, L; He, ZB; Qin, ZQ</t>
  </si>
  <si>
    <t>Lai, Jin; Wang, Guiwen; Wang, Song; Cao, Juntao; Li, Mei; Pang, Xiaojiao; Zhou, Zhenglong; Fan, Xuqiang; Dai, Quanqi; Yang, Liu; He, Zhibo; Qin, Ziqiang</t>
  </si>
  <si>
    <t>Review of diagenetic facies in tight sandstones: Diagenesis, diagenetic minerals, and prediction via well logs</t>
  </si>
  <si>
    <t>Sandstone; Diagenetic facies; Well logs; Diagenesis; Diagenetic minerals; Reservoir quality</t>
  </si>
  <si>
    <t>SEQUENCE-STRATIGRAPHIC FRAMEWORK; RESERVOIR-QUALITY EVOLUTION; TRIASSIC YANCHANG FORMATION; PORE STRUCTURE CHARACTERIZATION; MIDDLE JURASSIC SANDSTONES; LOWER CRETACEOUS SANDSTONE; ANOMALOUSLY HIGH-POROSITY; DEEPLY BURIED SANDSTONES; CENTRAL SICHUAN BASIN; BOHAI BAY BASIN</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</si>
  <si>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</si>
  <si>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Lai, J; Wang, GW (通讯作者)，China Univ Petr, 18 Fuxue Rd, Beijing 102249, Peoples R China.</t>
  </si>
  <si>
    <t>laijin@cup.edu.cn; wanggw@cup.edu.cn</t>
  </si>
  <si>
    <t>Qin, Ziqiang/0000-0002-9364-9903; Lai, Jin/0000-0002-5247-8837</t>
  </si>
  <si>
    <t>National Natural Science Foundation of China [41472115]; Science Foundation of China University of Petroleum, Beijing [2462017YJRC023]</t>
  </si>
  <si>
    <t>National Natural Science Foundation of China(National Natural Science Foundation of China (NSFC)); Science Foundation of China University of Petroleum, Beijing</t>
  </si>
  <si>
    <t>This work is financially supported by National Natural Science Foundation of China (No. 41472115) and Science Foundation of China University of Petroleum, Beijing (No.2462017YJRC023). Dr. Yi Xin and Dr. Jun Tang are greatly acknowledged for their kind help in data collecting. The authors would like to express their sincere thanks to the PetroChina Tarim Oilfield, Changqing Oilfield, Huabei Oilfield and Southwest Oil and Gas Company for their assistance in providing the information, and for their technical input to this work. We thank the two anonymous reviewers for their critical but constructive comments. Special thanks are extended to Prof. Andrew Miall (Earth-Science Reviews editor), whose suggestions significantly improved the quality of this paper. Prof. Zhiqiang Mao and Dr. Liang Xiao are acknowledged for diagenetic facies analysis. This study is based on work carried out by a large group of participants. The authors specially wish to thank Dr. Kaixun Zhang, Yi Xin, Tao Nian, Yongcheng Zhang, Shibo Hao, Ye Ran, Peng Liu, Kai Wang, Bo Xu, Yanhui Sun, Di Wang, Li Deng, Ruijie Li, Bingda Fan, Jianping Wu, and Xinjie Niu for their kind helps. We also thank the diligent work of the editorial staff.</t>
  </si>
  <si>
    <t>10.1016/j.earscirev.2018.06.009</t>
  </si>
  <si>
    <t>GY3YN</t>
  </si>
  <si>
    <t>WOS:000448493500012</t>
  </si>
  <si>
    <t>Dong, KY; Sun, RJ; Jiang, HD; Zeng, XG</t>
  </si>
  <si>
    <t>Dong, Kangyin; Sun, Renjin; Jiang, Hongdian; Zeng, Xiangang</t>
  </si>
  <si>
    <t>CO2 emissions, economic growth, and the environmental Kuznets curve in China: What roles can nuclear energy and renewable energy play?</t>
  </si>
  <si>
    <t>JOURNAL OF CLEANER PRODUCTION</t>
  </si>
  <si>
    <t>CO2 emissions; Nuclear energy and renewable energy consumption; Environmental kuznets curve; Granger causality; China</t>
  </si>
  <si>
    <t>NATURAL-GAS CONSUMPTION; PANEL-DATA; ERROR-CORRECTION; UNIT-ROOT; ELECTRICITY CONSUMPTION; DYNAMIC IMPACT; TRADE OPENNESS; COINTEGRATION; INCOME; DETERMINANTS</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</si>
  <si>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</si>
  <si>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[Jiang, Hongdian] Beijing Inst Technol, Sch Management &amp; Econ, Beijing 100081, Peoples R China; [Jiang, Hongdian] Beijing Inst Technol, Ctr Energy &amp; Environm Policy Res, Beijing 100081, Peoples R China; [Jiang, Hongdian] Beijing Key Lab Energy Econ &amp; Environm Management, Beijing 100081, Peoples R China; [Zeng, Xiangang] Renmin Univ China, Sch Environm &amp; Nat Resources, Beijing 100872, Peoples R China</t>
  </si>
  <si>
    <t>sunrenjin@cup.edu.cn</t>
  </si>
  <si>
    <t>This research is financially supported by the National Social Science Foundation of China (Grant No. 17BGL014). The authors gratefully acknowledge the helpful comments from the editor and four anonymous reviewers, which improved this manuscript a lot.</t>
  </si>
  <si>
    <t>0959-6526</t>
  </si>
  <si>
    <t>1879-1786</t>
  </si>
  <si>
    <t>J CLEAN PROD</t>
  </si>
  <si>
    <t>J. Clean Prod.</t>
  </si>
  <si>
    <t>SEP 20</t>
  </si>
  <si>
    <t>10.1016/j.jclepro.2018.05.271</t>
  </si>
  <si>
    <t>Green &amp; Sustainable Science &amp; Technology; Engineering, Environmental; Environmental Sciences</t>
  </si>
  <si>
    <t>Science &amp; Technology - Other Topics; Engineering; Environmental Sciences &amp; Ecology</t>
  </si>
  <si>
    <t>GT2XU</t>
  </si>
  <si>
    <t>WOS:000444364400006</t>
  </si>
  <si>
    <t>Wang, JJ; Ma, YL; Zhang, LB; Gao, RX; Wu, DZ</t>
  </si>
  <si>
    <t>Wang, Jinjiang; Ma, Yulin; Zhang, Laibin; Gao, Robert X.; Wu, Dazhong</t>
  </si>
  <si>
    <t>Deep learning for smart manufacturing: Methods and applications</t>
  </si>
  <si>
    <t>JOURNAL OF MANUFACTURING SYSTEMS</t>
  </si>
  <si>
    <t>Smart manufacturing; Deep learning; Computational intelligence; Data analytics</t>
  </si>
  <si>
    <t>NEURAL-NETWORK; FAULT-DIAGNOSIS; PREDICTIVE ANALYTICS; BIG DATA; PROGNOSIS; SYSTEMS; DESIGN; FUTURE; CHALLENGES; ALGORITHM</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</si>
  <si>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</si>
  <si>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</si>
  <si>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Wang, JJ (通讯作者)，China Univ Petr, Sch Mech &amp; Transportat Engn, Beijing 102249, Peoples R China.</t>
  </si>
  <si>
    <t>jwang@eup.edu.edu</t>
  </si>
  <si>
    <t>National Key Research and Development Program of China [2016YFC0802103]; National Science foundation of China [51504274]; Science Foundation of China University of Petroleum, Beijing [2462014YJRC039]</t>
  </si>
  <si>
    <t>National Key Research and Development Program of China; National Science foundation of China(National Natural Science Foundation of China (NSFC)); Science Foundation of China University of Petroleum, Beijing</t>
  </si>
  <si>
    <t>This research acknowledges the financial support provided by National Key Research and Development Program of China (No. 2016YFC0802103), National Science foundation of China (No. 51504274), and Science Foundation of China University of Petroleum, Beijing (No. 2462014YJRC039).</t>
  </si>
  <si>
    <t>0278-6125</t>
  </si>
  <si>
    <t>1878-6642</t>
  </si>
  <si>
    <t>J MANUF SYST</t>
  </si>
  <si>
    <t>J. Manuf. Syst.</t>
  </si>
  <si>
    <t>JUL</t>
  </si>
  <si>
    <t>C</t>
  </si>
  <si>
    <t>10.1016/j.jmsy.2018.01.003</t>
  </si>
  <si>
    <t>GX2LI</t>
  </si>
  <si>
    <t>WOS:000447550100015</t>
  </si>
  <si>
    <t>Zhao, YL; Wei, YC; Wu, XX; Zheng, HL; Zhao, Z; Liu, J; Li, JM</t>
  </si>
  <si>
    <t>Zhao, Yilong; Wei, Yuechang; Wu, Xingxing; Zheng, Huiling; Zhao, Zhen; Liu, Jian; Li, Jianmei</t>
  </si>
  <si>
    <t>Graphene-wrapped Pt/TiO2 photocatalysts with enhanced photogenerated charges separation and reactant adsorption for high selective photoreduction of CO2 to CH4</t>
  </si>
  <si>
    <t>TiO2 nanocrystal; Graphene sheets; Pt nanoparticles; Core-shell structure; Photocatalytic CO2 reduction</t>
  </si>
  <si>
    <t>ANATASE TIO2; CARBON-DIOXIDE; COMPOSITE PHOTOCATALYST; TIO2-GRAPHENE HYDROGEL; 001 FACETS; REDUCTION; OXIDE; CONVERSION; DEGRADATION; OXYGEN</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</si>
  <si>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</si>
  <si>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</si>
  <si>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(通讯作者)，18 Fuxue Rd, Beijing 102249, Peoples R China.</t>
  </si>
  <si>
    <t>weiyc@cup.edu.cn; zhenzhao@cup.edu.cn; liujian@cup.edu.cn</t>
  </si>
  <si>
    <t>National Natural Science Foundation of China [21673142, 21477164]; 863 Program of China [2015AA030903]</t>
  </si>
  <si>
    <t>National Natural Science Foundation of China(National Natural Science Foundation of China (NSFC)); 863 Program of China(National High Technology Research and Development Program of China)</t>
  </si>
  <si>
    <t>We acknowledge the financial support from the National Natural Science Foundation of China (21673142 and 21477164) and 863 Program of China (2015AA030903).</t>
  </si>
  <si>
    <t>JUN 15</t>
  </si>
  <si>
    <t>10.1016/j.apcatb.2017.12.071</t>
  </si>
  <si>
    <t>FW7CM</t>
  </si>
  <si>
    <t>WOS:000425476800038</t>
  </si>
  <si>
    <t>Song, XZ; Shi, Y; Li, GS; Yang, RY; Wang, GS; Zheng, R; Li, JC; Lyu, ZH</t>
  </si>
  <si>
    <t>Song, Xianzhi; Shi, Yu; Li, Gensheng; Yang, Ruiyue; Wang, Gaosheng; Zheng, Rui; Li, Jiacheng; Lyu, Zehao</t>
  </si>
  <si>
    <t>Numerical simulation of heat extraction performance in enhanced geothermal system with multilateral wells</t>
  </si>
  <si>
    <t>Geothermal energy; Enhanced geothermal system; Multilateral wells; Heat extraction performance; Hot dry rock; Heat transfer</t>
  </si>
  <si>
    <t>SENSITIVITY-ANALYSIS; RESERVOIR; MODEL; BOREHOLE; ENERGY; EXCHANGERS; EGS; DESIGN; MEDIA; FLUID</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</si>
  <si>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</si>
  <si>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</si>
  <si>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Song, XZ (通讯作者)，China Univ Petr, State Key Lab Petr Resources &amp; Prospecting, Beijing 102249, Peoples R China.</t>
  </si>
  <si>
    <t>songxz@cup.edu.cn</t>
  </si>
  <si>
    <t>Shi, Yu/ABH-9977-2020</t>
  </si>
  <si>
    <t>Shi, Yu/0000-0002-6441-3221</t>
  </si>
  <si>
    <t>National Key Research and Development Program of China [2016YFE0124600]; Program of Introducing Talents of Discipline to Chinese Universities (111 Plan) [B17045]</t>
  </si>
  <si>
    <t>National Key Research and Development Program of China; Program of Introducing Talents of Discipline to Chinese Universities (111 Plan)</t>
  </si>
  <si>
    <t>The authors would like to acknowledge the National Key Research and Development Program of China (Grant No. 2016YFE0124600). Besides, support from the Program of Introducing Talents of Discipline to Chinese Universities (111 Plan) (Grant No. B17045) is appreciated.</t>
  </si>
  <si>
    <t>10.1016/j.apenergy.2018.02.172</t>
  </si>
  <si>
    <t>GE1RN</t>
  </si>
  <si>
    <t>WOS:000430994500028</t>
  </si>
  <si>
    <t>Feng, D; Li, XF; Wang, XZ; Li, J; Sun, FR; Sun, Z; Zhang, T; Li, PH; Chen, Y; Zhang, X</t>
  </si>
  <si>
    <t>Feng, Dong; Li, Xiangfang; Wang, Xiangzeng; Li, Jing; Sun, Fengrui; Sun, Zheng; Zhang, Tao; Li, Peihuan; Chen, Yu; Zhang, Xu</t>
  </si>
  <si>
    <t>Water adsorption and its impact on the pore structure characteristics of shale clay</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</si>
  <si>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</si>
  <si>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</si>
  <si>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</si>
  <si>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</si>
  <si>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</si>
  <si>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(通讯作者)，China Univ Petr, MOE Key Lab Petr Engn, Beijing 102249, Peoples R China.</t>
  </si>
  <si>
    <t>2017312047@student.cup.edu.cn</t>
  </si>
  <si>
    <t>Li, Jing/I-8320-2018; Sun, Zheng/H-1503-2019</t>
  </si>
  <si>
    <t>Li, Jing/0000-0002-1297-6428; Sun, Zheng/0000-0002-3844-3953; Zhang, Tao/0000-0001-8273-6166</t>
  </si>
  <si>
    <t>National Science and Technology Major Projects of China [2017ZX05039, 2016ZX050009-003, 2016ZX05042]; National Natural Science Foundation Projects of China [51490654, 51504269]</t>
  </si>
  <si>
    <t>National Science and Technology Major Projects of China; National Natural Science Foundation Projects of China(National Natural Science Foundation of China (NSFC))</t>
  </si>
  <si>
    <t>This research is supported by the National Science and Technology Major Projects of China (2017ZX05039, 2016ZX050009-003 and 2016ZX05042) and the National Natural Science Foundation Projects of China (51490654 and 51504269).</t>
  </si>
  <si>
    <t>0169-1317</t>
  </si>
  <si>
    <t>1872-9053</t>
  </si>
  <si>
    <t>APPL CLAY SCI</t>
  </si>
  <si>
    <t>Appl. Clay Sci.</t>
  </si>
  <si>
    <t>10.1016/j.clay.2018.01.017</t>
  </si>
  <si>
    <t>Chemistry, Physical; Materials Science, Multidisciplinary; Mineralogy</t>
  </si>
  <si>
    <t>Chemistry; Materials Science; Mineralogy</t>
  </si>
  <si>
    <t>FY9VB</t>
  </si>
  <si>
    <t>WOS:000427213900016</t>
  </si>
  <si>
    <t>Lai, J; Wang, GW; Cao, JT; Xiao, CW; Wang, S; Pang, XJ; Dai, QQ; He, ZB; Fan, XQ; Yang, L; Qin, ZQ</t>
  </si>
  <si>
    <t>Lai, Jin; Wang, Guiwen; Cao, Juntao; Xiao, Chengwen; Wang, Song; Pang, Xiaojiao; Dai, Quanqi; He, Zhibo; Fan, Xuqiang; Yang, Liu; Qin, Ziqiang</t>
  </si>
  <si>
    <t>Investigation of pore structure and petrophysical property in tight sandstones</t>
  </si>
  <si>
    <t>MARINE AND PETROLEUM GEOLOGY</t>
  </si>
  <si>
    <t>Tight sandstones; Pore structure; Reservoir quality; Bashijiqike formation</t>
  </si>
  <si>
    <t>NUCLEAR-MAGNETIC-RESONANCE; NORTHERN TARIM BASIN; FRACTAL ANALYSIS; KUQA DEPRESSION; ORDOS BASIN; MULTIFRACTAL CHARACTERISTICS; MERCURY INTRUSION; RESERVOIR QUALITY; OIL-RESERVOIRS; GAS MIGRATION</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</si>
  <si>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</si>
  <si>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sisylaijin@163.com; wanggw@cup.edu.cn</t>
  </si>
  <si>
    <t>We thank PetroChina Tarim Oilfield Company for providing samples and data access. This work is financially supported by National Natural Science Foundation of China (Grant No. 41472115) and Science Foundation of China University of Petroleum, Beijing (No. 2462017YJRC023). This study is based on work carried out by a large group of participants. The authors specially wish to thank Zhijie Liu (a Master's student in China University of Petroleum-Huadong), Di Wang, Yanhui Sun, Li Deng and Ruijie Li for their kind supports. We are indebted to the two anonymous reviewers for their constructive comments, which improve the paper significantly. We also thank the editor of JMPG, Dr. Hugh Daigle for his enthusiasm, patience, and tireless efforts. We also thank the diligent work of Prof. Qinghong Hu (editor in chief of JMPG) and the editorial staff.</t>
  </si>
  <si>
    <t>0264-8172</t>
  </si>
  <si>
    <t>1873-4073</t>
  </si>
  <si>
    <t>MAR PETROL GEOL</t>
  </si>
  <si>
    <t>Mar. Pet. Geol.</t>
  </si>
  <si>
    <t>10.1016/j.marpetgeo.2017.12.024</t>
  </si>
  <si>
    <t>GE0EM</t>
  </si>
  <si>
    <t>WOS:000430886900012</t>
  </si>
  <si>
    <t>Lai, J; Wang, GW; Wang, ZY; Chen, J; Pang, XJ; Wang, SC; Zhou, ZL; He, ZB; Qin, ZQ; Fan, XQ</t>
  </si>
  <si>
    <t>Lai, Jin; Wang, Guiwen; Wang, Ziyuan; Chen, Jing; Pang, Xiaojiao; Wang, Shuchen; Zhou, Zhenglong; He, Zhibo; Qin, Ziqiang; Fan, Xuqiang</t>
  </si>
  <si>
    <t>A review on pore structure characterization in tight sandstones</t>
  </si>
  <si>
    <t>Pore structure; Tight sandstones; Fractal; MICP; NMR; N(2)GA; XCT</t>
  </si>
  <si>
    <t>NUCLEAR-MAGNETIC-RESONANCE; RESERVOIR-QUALITY EVOLUTION; RAY COMPUTED-TOMOGRAPHY; CRETACEOUS BASHIJIQIKE FORMATION; CAPILLARY-PRESSURE CURVES; ANOMALOUSLY HIGH-POROSITY; BOHAI BAY BASIN; ORDOS BASIN; PETROPHYSICAL PROPERTIES; FRACTAL ANALYSIS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</si>
  <si>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</si>
  <si>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(通讯作者)，18 Fuxue Rd, Beijing 102249, Peoples R China.</t>
  </si>
  <si>
    <t>We thank PetroChina Tarim, Changqing and Sichuan Oilfield Company and Shell Company for providing samples and data access. Dr. Yi Xin and Dr. Jun Tang are greatly acknowledged for their kind help in data collecting. We thank Prof. Hongquan Xia (Southwest Petroleum University) for his NMR data. Dr. Zhe Cao (a lecturer at China University of Petroleum-Beijing) is greatly acknowledged for providing N&lt;INF&gt;2&lt;/INF&gt; Gas Adsorption data. The authors would like to thank National Natural Science Foundation of China (Grant No. 41472115) and Science Foundation of China University of Petroleum, Beijing (No. 2462017YJRC023) for the financial supports and permissions to publish this paper. The authors specially wish to thank Dr. Tao Nian, Yongcheng Zhang, Shibo Hao, Peng Liu, Kai Wang, Bo Xu, Yanhui Sun, Di Wang, Li Deng, Ruijie Li for their kind helps. We thank Dr. Bassem S. Nabawy for his constructive comments, which improve the paper significantly. We are indebted to the two anonymous reviewers for their constructive comments. We would like to express our deep thanks and gratitude to Prof. Andrew Miall, the editor of the Earth-Science Reviews, for his enthusiasm, patience, and tireless efforts. We also thank the diligent work of the editorial staff.</t>
  </si>
  <si>
    <t>10.1016/j.earscirev.2017.12.003</t>
  </si>
  <si>
    <t>FX9HM</t>
  </si>
  <si>
    <t>WOS:000426409200026</t>
  </si>
  <si>
    <t>Yuan, SY; Liu, JW; Wang, SX; Wang, TY; Shi, PD</t>
  </si>
  <si>
    <t>Yuan, Sanyi; Liu, Jiwei; Wang, Shangxu; Wang, Tieyi; Shi, Peidong</t>
  </si>
  <si>
    <t>Seismic Waveform Classification and First-Break Picking Using Convolution Neural Networks</t>
  </si>
  <si>
    <t>IEEE GEOSCIENCE AND REMOTE SENSING LETTERS</t>
  </si>
  <si>
    <t>Convolutional neural networks (CNNS); first-break (FB) picking; seismic data; waveform classification</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</si>
  <si>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</si>
  <si>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</si>
  <si>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(通讯作者)，China Univ Petr, State Key Lab Petr Resources &amp; Prospecting, Beijing 102249, Peoples R China.</t>
  </si>
  <si>
    <t>yuansy@cup.edu.cn; wangsx@cup.edu.cn</t>
  </si>
  <si>
    <t>Shi, Peidong/0000-0001-5782-245X</t>
  </si>
  <si>
    <t>National Natural Science Foundation of China [41674127]; Science Foundation of China University of Petroleum, Beijing [2462015BJB04]</t>
  </si>
  <si>
    <t>This work was supported in part by the National Natural Science Foundation of China under Grant 41674127 and in part by the Science Foundation of China University of Petroleum, Beijing, under Grant 2462015BJB04.</t>
  </si>
  <si>
    <t>1545-598X</t>
  </si>
  <si>
    <t>1558-0571</t>
  </si>
  <si>
    <t>IEEE GEOSCI REMOTE S</t>
  </si>
  <si>
    <t>IEEE Geosci. Remote Sens. Lett.</t>
  </si>
  <si>
    <t>10.1109/LGRS.2017.2785834</t>
  </si>
  <si>
    <t>FU1MY</t>
  </si>
  <si>
    <t>WOS:000423615300023</t>
  </si>
  <si>
    <t>Zhao, R; Wang, DZ; Yan, RQ; Mao, KZ; Shen, F; Wang, JJ</t>
  </si>
  <si>
    <t>Zhao, Rui; Wang, Dongzhe; Yan, Ruqiang; Mao, Kezhi; Shen, Fei; Wang, Jinjiang</t>
  </si>
  <si>
    <t>Machine Health Monitoring Using Local Feature-Based Gated Recurrent Unit Networks</t>
  </si>
  <si>
    <t>IEEE TRANSACTIONS ON INDUSTRIAL ELECTRONICS</t>
  </si>
  <si>
    <t>Fault diagnosis; feature engineering; gated recurrent unit (GRU); machine health monitoring (MHM); tool wear prediction</t>
  </si>
  <si>
    <t>NEURAL-NETWORKS; DEEP; DIAGNOSIS; SCHEME</t>
  </si>
  <si>
    <t>In modern industries, machine health monitoring systems (MHMS) have been applied wildly with the goal of realizing predictive maintenance including failures tracking, downtime reduction, and assets preservation. In the era of big machinery data, data-driven MHMS have achieved remarkable results in the detection of faults after the occurrence of certain failures (diagnosis) and prediction of the future working conditions and the remaining useful life (prognosis). The numerical representation for raw sensory data is the key stone for various successful MHMS. Conventional methods are the labor-extensive as they usually depend on handcrafted features, which require expert knowledge. Inspired by the success of deep learning methods that redefine representation learning from raw data, we propose local feature-based gated recurrent unit (LFGRU) networks. It is a hybrid approach that combines handcrafted feature design with automatic feature learning for machine health monitoring. First, features from windows of input time series are extracted. Then, an enhanced bidirectional GRU network is designed and applied on the generated sequence of local features to learn the representation. A supervised learning layer is finally trained to predict machine condition. Experiments on three machine health monitoring tasks: tool wear prediction, gearbox fault diagnosis, and incipient bearing fault detection verify the effectiveness and generalization of the proposed LFGRU.</t>
  </si>
  <si>
    <t>[Zhao, Rui; Wang, Dongzhe; Mao, Kezhi] Nanyang Technol Univ, Sch Elect &amp; Elect Engn, Singapore 639798, Singapore; [Yan, Ruqiang; Shen, Fei] Southeast Univ, Sch Instrument Sci &amp; Engn, Nanjing 210096, Jiangsu, Peoples R China; [Wang, Jinjiang] China Univ Petr, Fac Mech Engn, Beijing 102249, Peoples R China</t>
  </si>
  <si>
    <t>Zhao, R (通讯作者)，Nanyang Technol Univ, Sch Elect &amp; Elect Engn, Singapore 639798, Singapore.</t>
  </si>
  <si>
    <t>rzhao001@e.ntu.edu.sg; DWANG015@e.ntu.edu.sg; ruqiang@seu.edu.cn; ezkmao@ntu.edu.sg; 936833562@qq.com; jwang@cup.edu.cn</t>
  </si>
  <si>
    <t>National Natural Science Foundation of China [51575102]</t>
  </si>
  <si>
    <t>This work was supported in part by the National Natural Science Foundation of China under Grant 51575102.</t>
  </si>
  <si>
    <t>0278-0046</t>
  </si>
  <si>
    <t>1557-9948</t>
  </si>
  <si>
    <t>IEEE T IND ELECTRON</t>
  </si>
  <si>
    <t>IEEE Trans. Ind. Electron.</t>
  </si>
  <si>
    <t>10.1109/TIE.2017.2733438</t>
  </si>
  <si>
    <t>Automation &amp; Control Systems; Engineering, Electrical &amp; Electronic; Instruments &amp; Instrumentation</t>
  </si>
  <si>
    <t>Automation &amp; Control Systems; Engineering; Instruments &amp; Instrumentation</t>
  </si>
  <si>
    <t>FQ5QI</t>
  </si>
  <si>
    <t>WOS:000418415200059</t>
  </si>
  <si>
    <t>Huang, L; Ning, ZF; Wang, Q; Zhang, WT; Cheng, ZL; Wu, XJ; Qin, HB</t>
  </si>
  <si>
    <t>Huang, Liang; Ning, Zhengfu; Wang, Qing; Zhang, Wentong; Cheng, Zhilin; Wu, Xiaojun; Qin, Huibo</t>
  </si>
  <si>
    <t>Effect of organic type and moisture on CO2/CH4 competitive adsorption in kerogen with implications for CO2 sequestration and enhanced CH4 recovery</t>
  </si>
  <si>
    <t>CO2 sequestration; Enhanced gas recovery; Competitive adsorption; Organic type; Moisture; Microscopic mechanism</t>
  </si>
  <si>
    <t>CARBON-DIOXIDE ADSORPTION; HIGH-PRESSURE METHANE; SHALE-GAS; MOLECULAR SIMULATION; PORE ACCESSIBILITY; SORPTION ISOTHERMS; COAL; MATTER; STORAGE; DRY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</si>
  <si>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</si>
  <si>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</si>
  <si>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(通讯作者)，China Univ Petr, State Key Lab Petr Resources &amp; Prospecting, Beijing 102249, Peoples R China.</t>
  </si>
  <si>
    <t>huangliang19911015@163.com</t>
  </si>
  <si>
    <t>Huang, Liang/ABI-5283-2020</t>
  </si>
  <si>
    <t>Huang, Liang/0000-0002-2761-3128</t>
  </si>
  <si>
    <t>National Natural Science Foundation of China [51774298, 51504265]; Science Foundation for the Excellent Youth Scholars of China University of Petroleum (Beijing) [2462015YQ0223]</t>
  </si>
  <si>
    <t>National Natural Science Foundation of China(National Natural Science Foundation of China (NSFC)); Science Foundation for the Excellent Youth Scholars of China University of Petroleum (Beijing)</t>
  </si>
  <si>
    <t>This work was supported by the National Natural Science Foundation of China (Grant No.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</si>
  <si>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JAN 15</t>
  </si>
  <si>
    <t>10.1016/j.apenergy.2017.10.122</t>
  </si>
  <si>
    <t>FS5DF</t>
  </si>
  <si>
    <t>WOS:000419813100003</t>
  </si>
  <si>
    <t>Sun, FR; Yao, YD; Li, XF</t>
  </si>
  <si>
    <t>Sun, Fengrui; Yao, Yuedong; Li, Xiangfang</t>
  </si>
  <si>
    <t>The heat and mass transfer characteristics of superheated steam coupled with non-condensing gases in horizontal wells with multi-point injection technique</t>
  </si>
  <si>
    <t>ENERGY</t>
  </si>
  <si>
    <t>Reservoir uniform heating; Multi-point injection; Heat transfer &amp; convection; Formation heating effect; Multi-component thermal fluid</t>
  </si>
  <si>
    <t>OIL-RECOVERY; PERFORMANCE ANALYSIS; 2-PHASE FLOW; THERMAL FLUID; WELLBORE; MODEL; TEMPERATURE; PREDICTION; PARAMETERS</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</si>
  <si>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</si>
  <si>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</si>
  <si>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(通讯作者)，China Univ Petr Beijng, State Key Lab Petr Resources &amp; Prospecting, Beijing 102249, Peoples R China.</t>
  </si>
  <si>
    <t>13126682711@163.com; yaoyuedong@163.com</t>
  </si>
  <si>
    <t>sun, feng rui/0000-0001-6142-4235</t>
  </si>
  <si>
    <t>National Science and Technology Major Projects of China [2016ZX05039, 2016ZX05042]; National Natural fund of China [51490654]; China University of Petroleum (Beijing)</t>
  </si>
  <si>
    <t>National Science and Technology Major Projects of China; National Natural fund of China; China University of Petroleum (Beijing)</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</si>
  <si>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for the permission to publish this paper.</t>
  </si>
  <si>
    <t>0360-5442</t>
  </si>
  <si>
    <t>1873-6785</t>
  </si>
  <si>
    <t>Energy</t>
  </si>
  <si>
    <t>10.1016/j.energy.2017.11.028</t>
  </si>
  <si>
    <t>Thermodynamics; Energy &amp; Fuels</t>
  </si>
  <si>
    <t>FW8FU</t>
  </si>
  <si>
    <t>WOS:000425565700082</t>
  </si>
  <si>
    <t>Huang, L; Ning, ZF; Wang, Q; Qi, RR; Zeng, Y; Qin, HB; Ye, HT; Zhang, WT</t>
  </si>
  <si>
    <t>Huang, Liang; Ning, Zhengfu; Wang, Qing; Qi, Rongrong; Zeng, Yan; Qin, Huibo; Ye, Hongtao; Zhang, Wentong</t>
  </si>
  <si>
    <t>Molecular simulation of adsorption behaviors of methane, carbon dioxide and their mixtures on kerogen: Effect of kerogen maturity and moisture content</t>
  </si>
  <si>
    <t>CH4 adsorption; CO2 adsorption; Adsorption selectivity; Kerogen maturity; Moisture content; Molecular simulation</t>
  </si>
  <si>
    <t>MISSISSIPPIAN BARNETT SHALE; HIGH-PRESSURE ADSORPTION; BULK ORGANIC-MATTER; FORT-WORTH BASIN; COMPETITIVE ADSORPTION; THERMODYNAMIC PROPERTIES; SURFACE-CHEMISTRY; COAL; GAS; SORPTION</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</si>
  <si>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</si>
  <si>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This work was supported by the National Natural Science Foundation of China (Grant Nos.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</si>
  <si>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10.1016/j.fuel.2017.09.060</t>
  </si>
  <si>
    <t>FK4GO</t>
  </si>
  <si>
    <t>WOS:000413449600018</t>
  </si>
  <si>
    <t>Dong, KY; Sun, RJ; Hochman, G</t>
  </si>
  <si>
    <t>Dong, Kangyin; Sun, Renjin; Hochman, Gal</t>
  </si>
  <si>
    <t>Do natural gas and renewable energy consumption lead to less CO2 emission? Empirical evidence from a panel of BRICS countries</t>
  </si>
  <si>
    <t>Environmental Kuznets curve; CO2 emissions; Natural gas and renewable energy consumption; Cross-sectional dependence; BRICS countries</t>
  </si>
  <si>
    <t>ENVIRONMENTAL KUZNETS CURVE; ECONOMIC-GROWTH; CARBON EMISSIONS; DYNAMIC IMPACT; NEXUS; COINTEGRATION; DEGRADATION; OUTPUT; INCOME</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</si>
  <si>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</si>
  <si>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</si>
  <si>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Dong, KY; Sun, RJ (通讯作者)，China Univ Petr, Sch Business Adm, Beijing 102249, Peoples R China.</t>
  </si>
  <si>
    <t>This research is financially supported by the National Social Science Foundation of China (Grant No. 17BGL014). The authors also gratefully acknowledge the editors and anonymous reviewers for their helpful reviews and comments.</t>
  </si>
  <si>
    <t>DEC 15</t>
  </si>
  <si>
    <t>10.1016/j.energy.2017.11.092</t>
  </si>
  <si>
    <t>FT6FH</t>
  </si>
  <si>
    <t>WOS:000423249200010</t>
  </si>
  <si>
    <t>INTERNATIONAL JOURNAL OF HEAT AND MASS TRANSFER</t>
  </si>
  <si>
    <t>0017-9310</t>
  </si>
  <si>
    <t>1879-2189</t>
  </si>
  <si>
    <t>INT J HEAT MASS TRAN</t>
  </si>
  <si>
    <t>Int. J. Heat Mass Transf.</t>
  </si>
  <si>
    <t>DEC</t>
  </si>
  <si>
    <t>A</t>
  </si>
  <si>
    <t>Thermodynamics; Engineering, Mechanical; Mechanics</t>
  </si>
  <si>
    <t>Thermodynamics; Engineering; Mechanics</t>
  </si>
  <si>
    <t>Zhu, DY; Bai, BJ; Hou, JR</t>
  </si>
  <si>
    <t>Zhu, Daoyi; Bai, Baojun; Hou, Jirui</t>
  </si>
  <si>
    <t>Polymer Gel Systems for Water Management in High-Temperature Petroleum Reservoirs: A Chemical Review</t>
  </si>
  <si>
    <t>ENERGY &amp; FUELS</t>
  </si>
  <si>
    <t>PREFORMED-PARTICLE-GEL; VOID-SPACE CONDUITS; OIL-RECOVERY APPLICATIONS; CONFORMANCE CONTROL; CROSS-LINKING; RESISTANT SUPERABSORBENT; NANOCOMPOSITE HYDROGEL; SWEEP IMPROVEMENT; CONTROL PURPOSES; FRACTURES</t>
  </si>
  <si>
    <t>[Zhu, Daoyi; Bai, Baojun; Hou, Jirui] China Univ Petr, Enhanced Oil Recovery Inst, CNPC Tertiary Oil Recovery Key Lab, Beijing 102249, Peoples R China; [Bai, Baojun] China Univ Petr Beijing Karamay, Karamay 834000, Xinjiang, Peoples R China; [Zhu, Daoyi; Bai, Baojun] Missouri Univ Sci &amp; Technol, Dept Geosci &amp; Geol &amp; Petr Engn, Rolla, MO 65401 USA</t>
  </si>
  <si>
    <t>chutaoi@163.com; baib@mst.edu; houjirui@126.com</t>
  </si>
  <si>
    <t>Zhu, Daoyi/ABH-8536-2020; Bai, Baojun/AAZ-7316-2020</t>
  </si>
  <si>
    <t>Zhu, Daoyi/0000-0002-6041-2037; Bai, Baojun/0000-0002-3551-4787</t>
  </si>
  <si>
    <t>National Science and Technology Major Project [2016ZX05014-004-004, 2017ZX05009-004]; Science Foundation of China University of Petroleum-Beijing At Karamay [RCYJ2017A-01-001]; China Scholarship Council [201606440051]</t>
  </si>
  <si>
    <t>National Science and Technology Major Project; Science Foundation of China University of Petroleum-Beijing At Karamay; China Scholarship Council(China Scholarship Council)</t>
  </si>
  <si>
    <t>This work was supported by the National Science and Technology Major Project (2016ZX05014-004-004 and 2017ZX05009-004), the Science Foundation of China University of Petroleum-Beijing At Karamay (No. RCYJ2017A-01-001), and the China Scholarship Council (201606440051).</t>
  </si>
  <si>
    <t>0887-0624</t>
  </si>
  <si>
    <t>1520-5029</t>
  </si>
  <si>
    <t>ENERG FUEL</t>
  </si>
  <si>
    <t>Energy Fuels</t>
  </si>
  <si>
    <t>10.1021/acs.energyfuels.7b02897</t>
  </si>
  <si>
    <t>FR0WD</t>
  </si>
  <si>
    <t>WOS:000418783800003</t>
  </si>
  <si>
    <t>Ma, SC; Fan, Y; Feng, LY</t>
  </si>
  <si>
    <t>Ma, Shao-Chao; Fan, Ying; Feng, Lianyong</t>
  </si>
  <si>
    <t>An evaluation of government incentives for new energy vehicles in China focusing on vehicle purchasing restrictions</t>
  </si>
  <si>
    <t>ENERGY POLICY</t>
  </si>
  <si>
    <t>New energy vehicles; Policy evaluation; Vehicle purchasing restrictions on; Panel co-integration</t>
  </si>
  <si>
    <t>IN ELECTRIC VEHICLES; POLICY; MARKET; ADOPTION; IMPACT; CONSUMERS; GERMANY; COINTEGRATION; TRANSITION; EXPERIENCE</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</si>
  <si>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</si>
  <si>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[Ma, Shao-Chao; Feng, Lianyong] China Univ Petr, Sch Business Adm, Beijing, Peoples R China; [Fan, Ying] Beihang Univ, Sch Econ &amp; Management, Beijing, Peoples R China</t>
  </si>
  <si>
    <t>Fan, Y (通讯作者)，Beihang Univ, Sch Econ &amp; Management, Beijing, Peoples R China.</t>
  </si>
  <si>
    <t>yfan1123@busa.edu.cn</t>
  </si>
  <si>
    <t>Feng, Lianyong/0000-0003-0953-5784</t>
  </si>
  <si>
    <t>National Natural Science Foundation of China [71690245, 71210005, 71373285]</t>
  </si>
  <si>
    <t>Support from the National Natural Science Foundation of China (Grant nos. 71690245, 71210005 and 71373285) is greatly acknowledged.</t>
  </si>
  <si>
    <t>0301-4215</t>
  </si>
  <si>
    <t>1873-6777</t>
  </si>
  <si>
    <t>ENERG POLICY</t>
  </si>
  <si>
    <t>Energy Policy</t>
  </si>
  <si>
    <t>NOV</t>
  </si>
  <si>
    <t>10.1016/j.enpol.2017.07.057</t>
  </si>
  <si>
    <t>Economics; Energy &amp; Fuels; Environmental Sciences; Environmental Studies</t>
  </si>
  <si>
    <t>Business &amp; Economics; Energy &amp; Fuels; Environmental Sciences &amp; Ecology</t>
  </si>
  <si>
    <t>FP5LK</t>
  </si>
  <si>
    <t>WOS:000417660800061</t>
  </si>
  <si>
    <t>Tan, P; Jin, Y; Han, K; Hou, B; Chen, M; Guo, XF; Gao, J</t>
  </si>
  <si>
    <t>Tan, Peng; Jin, Yan; Han, Ke; Hou, Bing; Chen, Mian; Guo, Xiaofeng; Gao, Jie</t>
  </si>
  <si>
    <t>Analysis of hydraulic fracture initiation and vertical propagation behavior in laminated shale formation</t>
  </si>
  <si>
    <t>Shale; Hydraulic fracturing; Vertical propagation; Natural fracture; Bedding plane</t>
  </si>
  <si>
    <t>STIMULATED RESERVOIR VOLUME; NETWORK PROPAGATION; NATURAL FRACTURE; CRITERION</t>
  </si>
  <si>
    <t>[Tan, Peng; Jin, Yan; Han, Ke; Hou, Bing; Chen, Mian; Guo, Xiaofeng; Gao, Jie] China Univ Petr, State Key Lab Petr Resources &amp; Engn, Beijing 102249, Peoples R China</t>
  </si>
  <si>
    <t>Jin, Y (通讯作者)，China Univ Petr, State Key Lab Petr Resources &amp; Engn, Beijing 102249, Peoples R China.</t>
  </si>
  <si>
    <t>jinyancup@163.com</t>
  </si>
  <si>
    <t>Tan, Peng/AAR-1064-2021</t>
  </si>
  <si>
    <t>NSTMP [2016ZX05066]; NSFC [51325402, 51174217, 51234006]; SFCUPB [2462015YQ0203]</t>
  </si>
  <si>
    <t>NSTMP; NSFC(National Natural Science Foundation of China (NSFC)); SFCUPB</t>
  </si>
  <si>
    <t>The authors gratefully acknowledge the support of NSTMP (No. 2016ZX05066), NSFC (No. 51325402, No. 51174217, No. 51234006), SFCUPB (2462015YQ0203).</t>
  </si>
  <si>
    <t>10.1016/j.fuel.2017.05.033</t>
  </si>
  <si>
    <t>FA9ZX</t>
  </si>
  <si>
    <t>WOS:000405805800048</t>
  </si>
  <si>
    <t>JOURNAL OF NATURAL GAS SCIENCE AND ENGINEERING</t>
  </si>
  <si>
    <t>1875-5100</t>
  </si>
  <si>
    <t>2212-3865</t>
  </si>
  <si>
    <t>J NAT GAS SCI ENG</t>
  </si>
  <si>
    <t>J. Nat. Gas Sci. Eng.</t>
  </si>
  <si>
    <t>wukeliu19850109@163.com</t>
  </si>
  <si>
    <t>Wen, YY; Rufford, TE; Chen, XZ; Li, N; Lyu, MQ; Dai, LM; Wang, LZ</t>
  </si>
  <si>
    <t>Wen, Yangyang; Rufford, Thomas E.; Chen, Xingzhu; Li, Neng; Lyu, Miaoqiang; Dai, Liming; Wang, Lianzhou</t>
  </si>
  <si>
    <t>Nitrogen-doped Ti3C2Tx MXene electrodes for high-performance supercapacitors</t>
  </si>
  <si>
    <t>NANO ENERGY</t>
  </si>
  <si>
    <t>MXenes; Nitrogen-doping; Titanium carbide; Supercapacitors; Electrodes</t>
  </si>
  <si>
    <t>TOTAL-ENERGY CALCULATIONS; TRANSITION-METAL OXIDES; 2D TITANIUM CARBIDE; PHOTOCATALYTIC ACTIVITY; GRAPHENE NANOSHEETS; HIGH-CAPACITANCE; PORE-SIZE; CARBON; PHOTOACTIVITY; STORAGE</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</si>
  <si>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</si>
  <si>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</si>
  <si>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t.rufford@uq.edu.au; l.wang@uq.edu.au</t>
  </si>
  <si>
    <t>Australian Research Council [DP130102274, DP130102905]</t>
  </si>
  <si>
    <t>Australian Research Council(Australian Research Council)</t>
  </si>
  <si>
    <t>This research was funded by the Australian Research Council (No. DP130102274 and DP130102905) through its DP and LP programs. We acknowledge the facilities and technical assistance of the Australian Microscopy &amp; Microanalysis Research facility at the Centre for Microscopy &amp; Microanalysis at the University of Queensland.</t>
  </si>
  <si>
    <t>2211-2855</t>
  </si>
  <si>
    <t>2211-3282</t>
  </si>
  <si>
    <t>Nano Energy</t>
  </si>
  <si>
    <t>10.1016/j.nanoen.2017.06.009</t>
  </si>
  <si>
    <t>FA1MD</t>
  </si>
  <si>
    <t>WOS:000405202800043</t>
  </si>
  <si>
    <t>INTERNATIONAL JOURNAL OF COAL GEOLOGY</t>
  </si>
  <si>
    <t>Wu, KL (通讯作者)，Univ Calgary, Chem &amp; Petr Engn, Calgary, AB T2N 1N4, Canada.</t>
  </si>
  <si>
    <t>0166-5162</t>
  </si>
  <si>
    <t>1872-7840</t>
  </si>
  <si>
    <t>INT J COAL GEOL</t>
  </si>
  <si>
    <t>Int. J. Coal Geol.</t>
  </si>
  <si>
    <t>Energy &amp; Fuels; Geosciences, Multidisciplinary</t>
  </si>
  <si>
    <t>Energy &amp; Fuels; Geology</t>
  </si>
  <si>
    <t>Hu, JT; Huang, Y; Yao, YM; Pan, GR; Sun, JJ; Zeng, XL; Sun, R; Xu, JB; Song, B; Wong, CP</t>
  </si>
  <si>
    <t>Hu, Jiantao; Huang, Yun; Yao, Yimin; Pan, Guiran; Sun, Jiajia; Zeng, Xiaoliang; Sun, Rong; Xu, Jian-Bin; Song, Bo; Wong, Ching-Ping</t>
  </si>
  <si>
    <t>Polymer Composite with Improved Thermal Conductivity by Constructing a Hierarchically Ordered Three-Dimensional Interconnected Network of BN</t>
  </si>
  <si>
    <t>ACS APPLIED MATERIALS &amp; INTERFACES</t>
  </si>
  <si>
    <t>polymer composites; thermal conductivity; ordered network; thermal interface resistance; boron nitride</t>
  </si>
  <si>
    <t>HEXAGONAL BORON-NITRIDE; GRAPHENE; NANOCOMPOSITES; FUNCTIONALIZATION; FABRICATION; NANOSHEETS; MATRIX; PREDICTIONS; PERFORMANCE; INTERFACE</t>
  </si>
  <si>
    <t>In this work, we report a fabrication of epoxy resin/ordered three-dimensional boron nitride (3D-BN) network composites through combination of ice-templating self-assembly and infiltration methods. The polymer composites possess much higher thermal conductivity up to 4.42 W m(-1) K-1 at relatively low loading 34 vol % than that of random distribution composites (1.81 W m(-1) K-1 for epoxy/random 3D-BN composites, 1.16 W m(-1) K-1 for epoxy/random BN composites) and exhibit a high glass transition temperature (178.9-229.2 degrees C) and dimensional stability (22.7 ppm/K). We attribute the increased thermal conductivity to the unique oriented 3D-BN thermally conducive network, in which the much higher thermal conductivity along the in-plane direction of BN microplatelets is most useful. This study paves the way for thermally conductive polymer composites used as thermal interface materials for next generation electronic packaging and 3D integration circuits.</t>
  </si>
  <si>
    <t>[Hu, Jiantao; Huang, Yun; Yao, Yimin; Pan, Guiran; Sun, Jiajia; Zeng, Xiaoliang; Sun, Rong; Wong, Ching-Ping] Chinese Acad Sci, Shenzhen Inst Adv Technol, Shenzhen 518055, Peoples R China; [Hu, Jiantao; Huang, Yun; Sun, Jiajia] Univ Sci &amp; Technol China, Dept Nano Sci &amp; Technol Inst, Suzhou 215123, Peoples R China; [Yao, Yimin; Zeng, Xiaoliang] Univ Chinese Acad Sci, Shenzhen Coll Adv Technol, Shenzhen 518055, Peoples R China; [Pan, Guiran] China Univ Petr, Dept Chem Engn, Beijing 102249, Peoples R China; [Xu, Jian-Bin; Wong, Ching-Ping] Chinese Univ Hong Kong, Dept Elect Engn, Hong Kong 999077, Hong Kong, Peoples R China; [Song, Bo; Wong, Ching-Ping] Georgia Inst Technol, Sch Mat Sci &amp; Engn, Atlanta, GA 30332 USA</t>
  </si>
  <si>
    <t>xl.zeng@siat.ac.cn; rong.sun@siat.ac.cn</t>
  </si>
  <si>
    <t>National Natural Science Foundation of China [51603226]; Guangdong Provincial Key Laboratory [2014B030301014]; Shenzhen Fundamental Research Program [JCYJ20150831154213681]</t>
  </si>
  <si>
    <t>National Natural Science Foundation of China(National Natural Science Foundation of China (NSFC)); Guangdong Provincial Key Laboratory; Shenzhen Fundamental Research Program</t>
  </si>
  <si>
    <t>We acknowledge financial support from the National Natural Science Foundation of China (No. 51603226), Guangdong Provincial Key Laboratory (2014B030301014), and Shenzhen Fundamental Research Program (JCYJ20150831154213681).</t>
  </si>
  <si>
    <t>1944-8244</t>
  </si>
  <si>
    <t>1944-8252</t>
  </si>
  <si>
    <t>ACS APPL MATER INTER</t>
  </si>
  <si>
    <t>ACS Appl. Mater. Interfaces</t>
  </si>
  <si>
    <t>APR 19</t>
  </si>
  <si>
    <t>10.1021/acsami.7b02410</t>
  </si>
  <si>
    <t>ET0PK</t>
  </si>
  <si>
    <t>WOS:000399965700069</t>
  </si>
  <si>
    <t>Sun, FR; Yao, YD; Chen, MQ; Li, XF; Zhao, L; Meng, Y; Sun, Z; Zhang, T; Feng, D</t>
  </si>
  <si>
    <t>Sun, Fengrui; Yao, Yuedong; Chen, Mingqiang; Li, Xiangfang; Zhao, Lin; Meng, Ye; Sun, Zheng; Zhang, Tao; Feng, Dong</t>
  </si>
  <si>
    <t>Performance analysis of superheated steam injection for heavy oil recovery and modeling of wellbore heat efficiency</t>
  </si>
  <si>
    <t>Superheated steam injection; Distribution of thermo-physical parameters; Wellbore heat efficiency; Heavy oil recovery</t>
  </si>
  <si>
    <t>HORIZONTAL WELLBORE; FLOW; WELLS; SIMULATION; FLUID</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</si>
  <si>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</si>
  <si>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</si>
  <si>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Sun, FR (通讯作者)，China Univ Petr, State Key Lab Petr Resources &amp; Prospecting, Beijing 102249, Peoples R China.</t>
  </si>
  <si>
    <t>13126682711@163.com</t>
  </si>
  <si>
    <t>National Science and Technology Major Projects of China [2011ZX05030-005-04]</t>
  </si>
  <si>
    <t>National Science and Technology Major Projects of China</t>
  </si>
  <si>
    <t>The authors wish to thank the State Key Laboratory of efficient development of offshore oil (CCL2015RCPS0225RNN). This work was also supported in part by a grant from National Science and Technology Major Projects of China (2011ZX05030-005-04).</t>
  </si>
  <si>
    <t>10.1016/j.energy.2017.02.114</t>
  </si>
  <si>
    <t>EU7GC</t>
  </si>
  <si>
    <t>WOS:000401202300068</t>
  </si>
  <si>
    <t>Wu, KL; Chen, ZX; Li, J; Li, XF; Xu, JZ; Dong, XH</t>
  </si>
  <si>
    <t>Wu, Keliu; Chen, Zhangxin; Li, Jing; Li, Xiangfang; Xu, Jinze; Dong, Xiaohu</t>
  </si>
  <si>
    <t>Wettability effect on nanoconfined water flow</t>
  </si>
  <si>
    <t>PROCEEDINGS OF THE NATIONAL ACADEMY OF SCIENCES OF THE UNITED STATES OF AMERICA</t>
  </si>
  <si>
    <t>nanoconfined water flow; nanopores; wettability; slip; viscosity</t>
  </si>
  <si>
    <t>FAST MASS-TRANSPORT; CARBON NANOTUBES; HYDROPHOBIC SURFACES; BORON-NITRIDE; LIQUID FLOW; ELECTRON-MICROSCOPY; ENERGY-CONVERSION; NANOPOROUS MEDIA; SOLID-SURFACES; FLUID-FLOW</t>
  </si>
  <si>
    <t>Understanding and controlling the flow of water confined in nanopores has tremendous implications in theoretical studies and industrial applications. Here, we propose a simple model for the confined water flow based on the concept of effective slip, which is a linear sum of true slip, depending on a contact angle, and apparent slip, caused by a spatial variation of the confined water viscosity as a function of wettability as well as the nanopore dimension. Results from this model show that the flow capacity of confined water is 10(-1) similar to 10(7) times that calculated by the no-slip Hagen-Poiseuille equation for nanopores with various contact angles and dimensions, in agreementwith themajority of 53 different study cases from the literature. This work further sheds light on a controversy over an increase or decrease in flow capacity from molecular dynamics simulations and experiments.</t>
  </si>
  <si>
    <t>[Wu, Keliu; Chen, Zhangxin; Xu, Jinze; Dong, Xiaohu] Univ Calgary, Dept Chem &amp; Petr Engn, Calgary, AB T2N 1N4, Canada; [Li, Jing; Li, Xiangfang; Dong, Xiaohu] China Univ Petr, Minist Educ, Key Lab Petr Engn, Beijing 102249, Peoples R China</t>
  </si>
  <si>
    <t>Wu, KL; Chen, ZX (通讯作者)，Univ Calgary, Dept Chem &amp; Petr Engn, Calgary, AB T2N 1N4, Canada.</t>
  </si>
  <si>
    <t>wukeliu19850109@163.com; zhachen@ucalgary.ca</t>
  </si>
  <si>
    <t>Natural Sciences and Engineering Research Council of Canada; Alberta Innovates - Energy and Environment Solutions; Foundation CMG; Alberta Innovates - Technology Futures Chairs; iCore; Frank and Sarah Meyer Foundation CMG Collaboration Centre; National Natural Science Foundation of China [51490654, 51374222]</t>
  </si>
  <si>
    <t>Natural Sciences and Engineering Research Council of Canada(Natural Sciences and Engineering Research Council of Canada (NSERC)CGIAR); Alberta Innovates - Energy and Environment Solutions; Foundation CMG; Alberta Innovates - Technology Futures Chairs; iCore; Frank and Sarah Meyer Foundation CMG Collaboration Centre; National Natural Science Foundation of China(National Natural Science Foundation of China (NSFC))</t>
  </si>
  <si>
    <t>We thank the two anonymous reviewers for helpful reviews. This work was supported by the Natural Sciences and Engineering Research Council of Canada, Alberta Innovates - Energy and Environment Solutions, Foundation CMG, Alberta Innovates - Technology Futures Chairs, iCore, and the Frank and Sarah Meyer Foundation CMG Collaboration Centre (K.W., Z.C., J.X., and X.D.) and by National Natural Science Foundation of China Grants 51490654 and 51374222 (to J.L. and X.L.).</t>
  </si>
  <si>
    <t>NATL ACAD SCIENCES</t>
  </si>
  <si>
    <t>2101 CONSTITUTION AVE NW, WASHINGTON, DC 20418 USA</t>
  </si>
  <si>
    <t>0027-8424</t>
  </si>
  <si>
    <t>P NATL ACAD SCI USA</t>
  </si>
  <si>
    <t>Proc. Natl. Acad. Sci. U. S. A.</t>
  </si>
  <si>
    <t>MAR 28</t>
  </si>
  <si>
    <t>10.1073/pnas.1612608114</t>
  </si>
  <si>
    <t>EP8DY</t>
  </si>
  <si>
    <t>WOS:000397607300053</t>
  </si>
  <si>
    <t>Li, XQ; Hao, CL; Tang, BC; Wang, Y; Liu, M; Wang, YW; Zhu, YH; Lu, CG; Tang, ZY</t>
  </si>
  <si>
    <t>Li, Xueqin; Hao, Changlong; Tang, Bochong; Wang, Yue; Liu, Mei; Wang, Yuanwei; Zhu, Yihua; Lu, Chenguang; Tang, Zhiyong</t>
  </si>
  <si>
    <t>Supercapacitor electrode materials with hierarchically structured pores from carbonization of MWCNTs and ZIF-8 composites</t>
  </si>
  <si>
    <t>METAL-ORGANIC FRAMEWORKS; DOUBLE-LAYER CAPACITORS; HIGH-PERFORMANCE; POROUS CARBON; NANOPOROUS CARBONS; MESOPOROUS CARBON; NITROGEN; GRAPHENE; NANOTUBES; TEMPLATE</t>
  </si>
  <si>
    <t>Due to their high specific surface area and good electric conductivity, nitrogen-doped porous carbons (NPCs) and carbon nanotubes (CNTs) have attracted much attention for electrochemical energy storage applications. In the present work, we firstly prepared MWCNT/ZIF-8 composites by decoration of zeolitic imidazolate frameworks (ZIF-8) onto the surface of multi-walled CNTs (MWCNTs), then obtained MWCNT/NPCs by the direct carbonization of MWCNT/ZIF-8. By controlling the reaction conditions, MWCNT/ZIF-8 with three different particle sizes were synthesized. The effect of NPCs size on capacitance performance has been evaluated in detail. The MWCNT/NPC with large-sized NPC (MWCNT/NPC-L) displayed the highest specific capacitance of 293.4 F g(-1) at the scan rate of 5 mV s(-1) and only lost 4.2% of capacitance after 10 000 cyclic voltammetry cycles, which was attributed to the hierarchically structured pores, N-doping and high electrical conductivity. The studies of symmetric two-electrode supercapacitor cells also confirmed MWCNT/NPC-L as efficient electrode materials that have good electrochemical performance, especially for high-rate applications.</t>
  </si>
  <si>
    <t>[Li, Xueqin; Wang, Yuanwei; Zhu, Yihua] East China Univ Sci &amp; Technol, Sch Mat Sci &amp; Engn, Minist Educ, Key Lab Ultrafine Mat, Shanghai 200237, Peoples R China; [Li, Xueqin; Hao, Changlong; Tang, Bochong; Wang, Yue; Liu, Mei; Lu, Chenguang; Tang, Zhiyong] Natl Ctr Nanosci &amp; Technol, CAS Key Lab Nanosyst &amp; Hierarchy Fabricat, Beijing 100190, Peoples R China; [Lu, Chenguang; Tang, Zhiyong] Univ Chinese Acad Sci, 19 A Yuquan Rd, Beijing 100049, Peoples R China; [Wang, Yue; Liu, Mei] China Univ Petr, Beijing 102249, Peoples R China</t>
  </si>
  <si>
    <t>yhzhu@ecust.edu.cn; LUCG@nanoctr.cn</t>
  </si>
  <si>
    <t>tang, zhiyong/0000-0003-0610-0064; Zhu, Yihua/0000-0003-4258-5409</t>
  </si>
  <si>
    <t>Chinese ministry of science and technology [2016 YFA0200700]; National Key Basic Research Program of China [2014CB931801]; National Natural Science Foundation of China [21676093, 21471056, 21473044, 21475029, 91427302]; Instrument Developing Project of the Chinese Academy of Sciences [YZ201311]; CAS-CSIRO Cooperative Research Program [GJHZ1503]; Strategic Priority Research Program of Chinese Academy of Sciences [XDA09040100]</t>
  </si>
  <si>
    <t>Chinese ministry of science and technology(Ministry of Science and Technology, China); National Key Basic Research Program of China(National Basic Research Program of China); National Natural Science Foundation of China(National Natural Science Foundation of China (NSFC)); Instrument Developing Project of the Chinese Academy of Sciences; CAS-CSIRO Cooperative Research Program; Strategic Priority Research Program of Chinese Academy of Sciences(Chinese Academy of Sciences)</t>
  </si>
  <si>
    <t>This work was supported financially by Chinese ministry of science and technology (no. 2016 YFA0200700), National Key Basic Research Program of China (2014CB931801, Z. Y. T.), National Natural Science Foundation of China (21676093, Y. H. Z.; 21471056, Y. H. Z.; 21473044, C. G. L.; 21475029 and 91427302, Z. Y. T.), Instrument Developing Project of the Chinese Academy of Sciences (YZ201311, Z. Y. T.), CAS-CSIRO Cooperative Research Program (GJHZ1503, Z. Y. T.), and Strategic Priority Research Program of Chinese Academy of Sciences (XDA09040100, Z. Y. T.).</t>
  </si>
  <si>
    <t>FEB 14</t>
  </si>
  <si>
    <t>10.1039/c6nr08987a</t>
  </si>
  <si>
    <t>EM9JB</t>
  </si>
  <si>
    <t>WOS:000395626600010</t>
  </si>
  <si>
    <t>Shao, XH; Pang, XQ; Li, QW; Wang, PW; Chen, D; Shen, WB; Zhao, ZF</t>
  </si>
  <si>
    <t>Shao, Xinhe; Pang, Xiongqi; Li, Qianwen; Wang, Pengwei; Chen, Di; Shen, Weibing; Zhao, Zhengfu</t>
  </si>
  <si>
    <t>Pore structure and fractal characteristics of organic-rich shales: A case study of the lower Silurian Longmaxi shales in the Sichuan Basin, SW China</t>
  </si>
  <si>
    <t>Sichuan basin; The Longmaxi shales; Fractal dimension; Pore structure; FE-ESEM; Low-pressure N-2 adsorption</t>
  </si>
  <si>
    <t>NORTHEASTERN BRITISH-COLUMBIA; MISSISSIPPIAN BARNETT SHALE; CH4 ADSORPTION CAPACITY; FORT-WORTH BASIN; GAS-ADSORPTION; SURFACE-AREA; MULTILAYER ADSORPTION; GEOLOGICAL CONTROLS; PART I; FE-SEM</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</si>
  <si>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</si>
  <si>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pangxqcup@126.com</t>
  </si>
  <si>
    <t>State Key Laboratory of Petroleum Resources and Prospecting, China University of Petroleum, Beijing</t>
  </si>
  <si>
    <t>This work is financially supported by State Key Laboratory of Petroleum Resources and Prospecting, China University of Petroleum, Beijing. We thank the research institute of Jianghan Oilfield Company of SINOPEC for providing samples and data access for our experiments.</t>
  </si>
  <si>
    <t>10.1016/j.marpetgeo.2016.11.025</t>
  </si>
  <si>
    <t>EK4XN</t>
  </si>
  <si>
    <t>WOS:000393931300011</t>
  </si>
  <si>
    <t>Zhao, R; Yan, RQ; Wang, JJ; Mao, KZ</t>
  </si>
  <si>
    <t>Zhao, Rui; Yan, Ruqiang; Wang, Jinjiang; Mao, Kezhi</t>
  </si>
  <si>
    <t>Learning to Monitor Machine Health with Convolutional Bi-Directional LSTM Networks</t>
  </si>
  <si>
    <t>SENSORS</t>
  </si>
  <si>
    <t>machine health monitoring; tool wear prediction; convolutional neural network; recurrent neural network; bi-directional long-short term memory network</t>
  </si>
  <si>
    <t>REMAINING USEFUL LIFE; FAULT-DIAGNOSIS; NEURAL-NETWORK; PREDICTION; SENSOR; RECOGNITION; PROGNOSTICS; SYSTEMS; FUSION; MODEL</t>
  </si>
  <si>
    <t>In modern manufacturing systems and industries, more and more research efforts have been made in developing effective machine health monitoring systems. Among various machine health monitoring approaches, data-driven methods are gaining in popularity due to the development of advanced sensing and data analytic techniques. However, considering the noise, varying length and irregular sampling behind sensory data, this kind of sequential data cannot be fed into classification and regression models directly. Therefore, previous work focuses on feature extraction/fusion methods requiring expensive human labor and high quality expert knowledge. With the development of deep learning methods in the last few years, which redefine representation learning from raw data, a deep neural network structure named Convolutional Bi-directional Long Short-Term Memory networks (CBLSTM) has been designed here to address raw sensory data. CBLSTM firstly uses CNN to extract local features that are robust and informative from the sequential input. Then, bi-directional LSTM is introduced to encode temporal information. Long Short-Term Memory networks (LSTMs) are able to capture long-term dependencies and model sequential data, and the bi-directional structure enables the capture of past and future contexts. Stacked, fully-connected layers and the linear regression layer are built on top of bi-directional LSTMs to predict the target value. Here, a real-life tool wear test is introduced, and our proposed CBLSTM is able to predict the actual tool wear based on raw sensory data. The experimental results have shown that our model is able to outperform several state-of-the-art baseline methods.</t>
  </si>
  <si>
    <t>[Zhao, Rui; Yan, Ruqiang] Southeast Univ, Sch Instrument Sci &amp; Engn, Nanjing 210009, Jiangsu, Peoples R China; [Zhao, Rui; Mao, Kezhi] Nanyang Technol Univ, Sch Elect &amp; Elect Engn, Singapore 639798, Singapore; [Wang, Jinjiang] China Univ Petr, Sch Mech &amp; Transportat Engn, Beijing 102249, Peoples R China</t>
  </si>
  <si>
    <t>Yan, RQ (通讯作者)，Southeast Univ, Sch Instrument Sci &amp; Engn, Nanjing 210009, Jiangsu, Peoples R China.</t>
  </si>
  <si>
    <t>RZHAO001@e.ntu.edu.sg; ruqiang@seu.edu.cn; jwang@cup.edu.cn; ekzmao@ntu.edu.sg</t>
  </si>
  <si>
    <t>This work has been supported in part by the National Natural Science Foundation of China (51575102).</t>
  </si>
  <si>
    <t>MDPI</t>
  </si>
  <si>
    <t>BASEL</t>
  </si>
  <si>
    <t>ST ALBAN-ANLAGE 66, CH-4052 BASEL, SWITZERLAND</t>
  </si>
  <si>
    <t>1424-8220</t>
  </si>
  <si>
    <t>SENSORS-BASEL</t>
  </si>
  <si>
    <t>Sensors</t>
  </si>
  <si>
    <t>10.3390/s17020273</t>
  </si>
  <si>
    <t>Chemistry, Analytical; Engineering, Electrical &amp; Electronic; Instruments &amp; Instrumentation</t>
  </si>
  <si>
    <t>Chemistry; Engineering; Instruments &amp; Instrumentation</t>
  </si>
  <si>
    <t>EM7HS</t>
  </si>
  <si>
    <t>Green Published, gold</t>
  </si>
  <si>
    <t>WOS:000395482700057</t>
  </si>
  <si>
    <t>Reinhard, CT; Planavsky, NJ; Gill, BC; Ozaki, K; Robbins, LJ; Lyons, TW; Fischer, WW; Wang, CJ; Cole, DB; Konhauser, KO</t>
  </si>
  <si>
    <t>Reinhard, Christopher T.; Planavsky, Noah J.; Gill, Benjamin C.; Ozaki, Kazumi; Robbins, Leslie J.; Lyons, Timothy W.; Fischer, Woodward W.; Wang, Chunjiang; Cole, Devon B.; Konhauser, Kurt O.</t>
  </si>
  <si>
    <t>Evolution of the global phosphorus cycle</t>
  </si>
  <si>
    <t>NATURE</t>
  </si>
  <si>
    <t>MIDDLE PROTEROZOIC OCEAN; MARINE-SEDIMENTS; ORGANIC-CARBON; FERRUGINOUS CONDITIONS; DISSOLVED PHOSPHATE; ATMOSPHERIC OXYGEN; GREEN RUST; IRON; REDOX; NITROGEN</t>
  </si>
  <si>
    <t>The macronutrient phosphorus is thought to limit primary productivity in the oceans on geological timescales(1). Although there has been a sustained effort to reconstruct the dynamics of the phosphorus cycle over the past 3.5 billion years(2-5), it remains uncertain whether phosphorus limitation persisted throughout Earth's history and therefore whether the phosphorus cycle has consistently modulated biospheric productivity and ocean-atmosphere oxygen levels over time. Here we present a compilation of phosphorus abundances in marine sedimentary rocks spanning the past 3.5 billion years. We find evidence for relatively low authigenic phosphorus burial in shallow marine environments until about 800 to 700 million years ago. Our interpretation of the database leads us to propose that limited marginal phosphorus burial before that time was linked to phosphorus biolimitation, resulting in elemental stoichiometries in primary producers that diverged strongly from the Redfield ratio (the atomic ratio of carbon, nitrogen and phosphorus found in phytoplankton). We place our phosphorus record in a quantitative biogeochemical model framework and find that a combination of enhanced phosphorus scavenging in anoxic, iron-rich oceans(6,7) and a nutrient-based bistability in atmospheric oxygen levels could have resulted in a stable low-oxygen world. The combination of these factors may explain the protracted oxygenation of Earth's surface over the last 3.5 billion years of Earth history(8). However, our analysis also suggests that a fundamental shift in the phosphorus cycle may have occurred during the late Proterozoic eon (between 800 and 635 million years ago), coincident with a previously inferred shift in marine redox states(9), severe perturbations to Earth's climate system(10), and the emergence of animals(11,12).</t>
  </si>
  <si>
    <t>[Reinhard, Christopher T.; Ozaki, Kazumi] Georgia Inst Technol, Sch Earth &amp; Atmospher Sci, Atlanta, GA 30332 USA; [Planavsky, Noah J.; Cole, Devon B.] Yale Univ, Dept Geol &amp; Geophys, POB 6666, New Haven, CT 06511 USA; [Gill, Benjamin C.] Virginia Tech, Dept Geosci, Blacksburg, VA 24061 USA; [Ozaki, Kazumi] Univ Tokyo, Ctr Earth Surface Syst Dynam, Kashiwanoha 2778561, Japan; [Robbins, Leslie J.; Konhauser, Kurt O.] Univ Alberta, Dept Earth &amp; Atmospher Sci, Edmonton, AB T6G 2E3, Canada; [Lyons, Timothy W.] Univ Calif Riverside, Dept Earth Sci, Riverside, CA 92521 USA; [Fischer, Woodward W.] CALTECH, Div Geol &amp; Planetary Sci, Pasadena, CA 91125 USA; [Wang, Chunjiang] China Univ Petr, State Key Lab Petr Resources &amp; Prospecting, Beijing 102249, Peoples R China</t>
  </si>
  <si>
    <t>chris.reinhard@eas.gatech.edu; noah.planavsky@yale.edu</t>
  </si>
  <si>
    <t>NSF-EAR(National Science Foundation (NSF)); NASA Astrobiology Institute; Alfred P. Sloan Foundation(Alfred P. Sloan Foundation); JSPS KAKENHI(Ministry of Education, Culture, Sports, Science and Technology, Japan (MEXT)Japan Society for the Promotion of ScienceGrants-in-Aid for Scientific Research (KAKENHI)); Division Of Earth Sciences(National Science Foundation (NSF)NSF - Directorate for Geosciences (GEO))</t>
  </si>
  <si>
    <t>This research was supported by funds from from NSF-EAR and the NASA Astrobiology Institute. C.T.R. acknowledges support from the Alfred P. Sloan Foundation. K.O. acknowledges support from JSPS KAKENHI.</t>
  </si>
  <si>
    <t>0028-0836</t>
  </si>
  <si>
    <t>1476-4687</t>
  </si>
  <si>
    <t>Nature</t>
  </si>
  <si>
    <t>JAN 19</t>
  </si>
  <si>
    <t>10.1038/nature20772</t>
  </si>
  <si>
    <t>EN6QP</t>
  </si>
  <si>
    <t>WOS:000396128800040</t>
  </si>
  <si>
    <t>Xu, T; Li, HJ; Zhang, HJ; Li, M; Lan, S</t>
  </si>
  <si>
    <t>Xu, Tao; Li, Hengji; Zhang, Hongjun; Li, Min; Lan, Sha</t>
  </si>
  <si>
    <t>Darboux transformation and analytic solutions of the discrete PT-symmetric nonlocal nonlinear Schrodinger equation</t>
  </si>
  <si>
    <t>APPLIED MATHEMATICS LETTERS</t>
  </si>
  <si>
    <t>Nonlocal nonlinear Schrodinger equation; Soliton solutions; Darboux transformation; Parity-time symmetry</t>
  </si>
  <si>
    <t>SYSTEM</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</si>
  <si>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</si>
  <si>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</si>
  <si>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(通讯作者)，China Univ Petr, Coll Sci, Beijing 102249, Peoples R China.</t>
  </si>
  <si>
    <t>xutao@cup.edu.cn</t>
  </si>
  <si>
    <t>Xu, Tao/AAV-9021-2021</t>
  </si>
  <si>
    <t>Natural Science Foundation of Beijing, China [1162003]; Science Foundations of China University of Petroleum, Beijing [2462015YQ0604, 2462015QZDX02]; National Natural Science Foundations of China [11371371, 61505054, 11426105]</t>
  </si>
  <si>
    <t>Natural Science Foundation of Beijing, China(Beijing Natural Science Foundation); Science Foundations of China University of Petroleum, Beijing; National Natural Science Foundations of China(National Natural Science Foundation of China (NSFC))</t>
  </si>
  <si>
    <t>T. Xu would like to thank the financial support by the Natural Science Foundation of Beijing, China (Grant No. 1162003), the Science Foundations of China University of Petroleum, Beijing (Grant Nos. 2462015YQ0604 and 2462015QZDX02) and the National Natural Science Foundations of China (Grant No. 11371371). M. Li thanks the financial support by the National Natural Science Foundations of China (Grant Nos. 61505054 and 11426105).</t>
  </si>
  <si>
    <t>0893-9659</t>
  </si>
  <si>
    <t>APPL MATH LETT</t>
  </si>
  <si>
    <t>Appl. Math. Lett.</t>
  </si>
  <si>
    <t>10.1016/j.aml.2016.07.024</t>
  </si>
  <si>
    <t>Mathematics, Applied</t>
  </si>
  <si>
    <t>Mathematics</t>
  </si>
  <si>
    <t>DX5CS</t>
  </si>
  <si>
    <t>Green Submitted, Bronze</t>
  </si>
  <si>
    <t>WOS:000384398000014</t>
  </si>
  <si>
    <t>Zhu, YY; Wang, YJ; Ling, Q; Zhu, YF</t>
  </si>
  <si>
    <t>Zhu, Yanyan; Wang, Yajun; Ling, Qiang; Zhu, Yongfa</t>
  </si>
  <si>
    <t>Enhancement of full-spectrum photocatalytic activity over BiPO4/Bi2WO6 clomposites</t>
  </si>
  <si>
    <t>BiPO4/Bi2WO6 composites; Full-spectrum; Photocatalytic degradation</t>
  </si>
  <si>
    <t>VISIBLE-LIGHT IRRADIATION; POT HYDROTHERMAL SYNTHESIS; HETEROJUNCTION PHOTOCATALYST; DEGRADATION; BIPO4; BI2WO6; PERFORMANCE; COMPOSITE; NANOCOMPOSITE; NANORODS</t>
  </si>
  <si>
    <t>The full-spectrum photocatalytst is of important value for the practical use, which could absorb natural sunlight for photoctalytic degrading organic pollutants. BiPO4/Bi2WO6 composite photocatalysts were prepared via ultrasonic-calcination method and had superior photocatalytic performance for degrading different kinds of organic pollutants under simulant sunlight irradiation. The apparent rate constant of 5.0%BiPO4/Bi2WO6 on the degradation of methylene blue (MB) is 0.0305 min-1, which is about 25.4 and 3.2 times of pure BiPO4 and Bi2WO6 respectively. In the BiPO4/Bi2WO6 composite photocatalysts, the core-hole structure of BiPO4 as core and Bi2WO6 as hole was formed. During the photocatalytic process of BiPO4/Bi2WO6 composites under simulant sunlight irradiation, the photo-generated electrons of BiPO4 would inject to the conduction band of Bi2WO6, and the photo-generated holes on Bi2WO0 could transfer to the valance band of BiPO4, and then an effective charges separation was achieved. The interaction of BiPO4 and Bi2WO6 not only expanded the range of absorption spectrum but also enhanced the separation efficiency of photo-generated charges, and further improved the photocatalytic performance. (C) 2016 Elsevier B.V. All rights reserved.</t>
  </si>
  <si>
    <t>[Zhu, Yanyan; Zhu, Yongfa] Tsinghua Univ, Dept Chem, Beijing Key Lab Analyt Methods &amp; Instrumentat, Beijing 100084, Peoples R China; [Zhu, Yanyan; Ling, Qiang] Inst Aeronaut Meteorol &amp; Chem Def, Beijing 100085, Peoples R China; [Wang, Yajun] China Univ Petr, State Key Lab Heavy Oil Proc, Beijing 102249, Peoples R China</t>
  </si>
  <si>
    <t>Zhu, YF (通讯作者)，Tsinghua Univ, Dept Chem, Beijing Key Lab Analyt Methods &amp; Instrumentat, Beijing 100084, Peoples R China.</t>
  </si>
  <si>
    <t>zhuyf@mail.tsinghua.edu.cn</t>
  </si>
  <si>
    <t>National Basic Research Program of China [2013CB632403]; Chinese National Science Foundation [21437003, 21307020]</t>
  </si>
  <si>
    <t>National Basic Research Program of China(National Basic Research Program of China); Chinese National Science Foundation(National Natural Science Foundation of China (NSFC))</t>
  </si>
  <si>
    <t>This work was partly supported by National Basic Research Program of China (2013CB632403) and Chinese National Science Foundation (21437003and 21307020).</t>
  </si>
  <si>
    <t>10.1016/j.apcatb.2016.07.002</t>
  </si>
  <si>
    <t>DY0GP</t>
  </si>
  <si>
    <t>WOS:000384775600023</t>
  </si>
  <si>
    <t>Xu, Q; Kuang, TR; Liu, Y; Cai, LL; Peng, XF; Sreeprasad, TS; Zhao, P; Yu, ZQ; Li, N</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</si>
  <si>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</si>
  <si>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</si>
  <si>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</si>
  <si>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HIGHLY SELECTIVE DETECTION; GRAPHENE QUANTUM DOTS; ONE-STEP SYNTHESIS; POT HYDROTHERMAL SYNTHESIS; OFF FLUORESCENT-PROBE; LABEL-FREE DETECTION; FACILE SYNTHESIS; SENSITIVE DETECTION; NANODOTS SYNTHESIS; OXYGEN REDUCTION</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</si>
  <si>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</si>
  <si>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[Xu, Quan; Liu, Yao] China Univ Petr, State Key Lab Heavy Oil Proc, Beijing 102249, Peoples R China; [Kuang, Tairong; Peng, Xiangfang] South China Univ Technol, Natl Engn Res Ctr Novel Equipment Polymer Proc, Key Lab Polymer Proc Engn, Minist Educ, Guangzhou 510640, Guangdong, Peoples R China; [Cai, Lulu] Hosp Univ Elect Sci &amp; Technol China, Personalized Drug Therapy Key Lab Sichuan Prov, Chengdu 610072, Peoples R China; [Cai, Lulu] Sichuan Prov Peoples Hosp, Chengdu 610072, Peoples R China; [Sreeprasad, Theruvakkattil Sreenivasan] Rice Univ, Dept Civll &amp; Environm Engn, Houston, TX 77005 USA; [Zhao, Peng; Yu, Zhiqiang] Southern Med Univ, Sch Pharmaceut Sci, Guangdong Prov Key Lab New Drug Screening, Guangzhou 510515, Guangdong, Peoples R China; [Li, Neng] Wuhan Univ Technol, State Key Lab Silicate Mat Architectures, Wuhan 430070, Peoples R China</t>
  </si>
  <si>
    <t>xuquan@cup.edu.cn; cailulu@med.uestc.edu.cn; smuzp@smu.edu.cn</t>
  </si>
  <si>
    <t>National Nature Sciance Foundation of China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 [51505501, 51573063, 21174044]; Guangdong Natural Science Foundation [S2013020013855]; Guangdong science and technology planning project [2014B010104004, 2013B090600126]; Guangzhou science and technology Planning Project [201604010013]; National basic research development program 973 in China [2012CB025902]</t>
  </si>
  <si>
    <t>National Nature Sciance Foundation of China(National Natural Science Foundation of China (NSFC)); State Key Laboratory of Silicate Materials for Architectures, Wuhan; Beijing Municipal Science and Technology Project; National Key Research and Development Plan; Science Foundation of China University of Petroleum, Beijing; National natural science foundation of China(National Natural Science Foundation of China (NSFC)); Guangdong Natural Science Foundation(National Natural Science Foundation of Guangdong Province); Guangdong science and technology planning project; Guangzhou science and technology Planning Project; National basic research development program 973 in China</t>
  </si>
  <si>
    <t>We thank National Nature Sciance Foundation of China (No. 81402500, 51505501), State Key Laboratory of Silicate Materials for Architectures, Wuhan (No. SYSJJ2015-10, SYSJJ2016-05), Beijing Municipal Science and Technology Project (No. Z161100001316010), National Key Research and Development Plan (No. 2016YFC0303700), Science Foundation of China University of Petroleum, Beijing (No. 201604, 2462014YJRC011), National natural science foundation of China (No. 51573063, 51505501, 21174044), Guangdong Natural Science Foundation (No. S2013020013855), Guangdong science and technology planning project (No. 2014B010104004 and 2013B090600126), Guangzhou science and technology Planning Project (No. 201604010013), and National basic research development program 973 in China (No. 2012CB025902) for the support.</t>
  </si>
  <si>
    <t>2050-750X</t>
  </si>
  <si>
    <t>2050-7518</t>
  </si>
  <si>
    <t>J MATER CHEM B</t>
  </si>
  <si>
    <t>J. Mat. Chem. B</t>
  </si>
  <si>
    <t>DEC 7</t>
  </si>
  <si>
    <t>10.1039/c6tb02131j</t>
  </si>
  <si>
    <t>Materials Science, Biomaterials</t>
  </si>
  <si>
    <t>Materials Science</t>
  </si>
  <si>
    <t>ED5LV</t>
  </si>
  <si>
    <t>WOS:000388894600002</t>
  </si>
  <si>
    <t>Wang, YX; Ao, ZM; Sun, HQ; Duan, XG; Wang, SB</t>
  </si>
  <si>
    <t>Wang, Yuxian; Ao, Zhimin; Sun, Hongqi; Duan, Xiaoguang; Wang, Shaobin</t>
  </si>
  <si>
    <t>Activation of peroxymonosulfate by carbonaceous oxygen groups: experimental and density functional theory calculations</t>
  </si>
  <si>
    <t>Active sites; Sulfate radicals; Carbon spheres; DFT; Catalytic oxidation</t>
  </si>
  <si>
    <t>REDUCED GRAPHENE OXIDE; METAL-FREE CARBON; CATALYTIC-OXIDATION; SULFATE RADICALS; AQUEOUS-SOLUTION; ORGANIC POLLUTANTS; FACILE SYNTHESIS; DOPED GRAPHENE; RATE CONSTANTS; DEGRADATION</t>
  </si>
  <si>
    <t>The active sites for metal-free carbocatalysis in environmental remediation are intricate compared to those for traditional metal-based catalysis. In this study, we report a facile fabrication of amorphous carbon spheres with varying oxygen functional groups by hydrothermal treatment of glucose solutions. With air/N-2 annealing and regeneration in the glucose solution of the as-synthesized carbon spheres, the concentrations of oxygen-containing groups were tailored on the amorphous carbon spheres in an Excess-On-Off-On manner. Accordingly, an Off-On-Off-On catalytic behavior in peroxymonosulfate (PMS) activation using these amorphous carbon spheres was observed. To uncover the mechanism of catalytic activity, electron spin resonance (EPR) spectra were recorded to investigate the variation of the generated center dot OH and SO(4)(center dot-)radicals. Moreover, density functional theory (DFT) studies were employed to identify the role of oxygen-containing groups on the amorphous carbon spheres in adsorptive O-O bond activation of PMS. Results revealed that ketone groups (C=O) are the dominant active sites for PMS activation among oxygen-containing functional groups. In order to simulate real wastewater treatment, influences of chloride anions and humic acid on PMS activation for phenol degradation were further evaluated. This study provides an in-depth insight to discovering the role of oxygen-containing functional groups as the active sites in metal-free carbocatalysis. (C) 2016 Elsevier B.V. All rights reserved.</t>
  </si>
  <si>
    <t>[Wang, Yuxian; Duan, Xiaoguang] China Univ Petr, State Key Lab Heavy Oil Proc, 18 Fuxue Rd, Beijing 102249, Peoples R China; [Wang, Yuxian; Wang, Shaobin] Curtin Univ, Dept Chem Engn, GPO Box U1987, Perth, WA 6845, Australia; [Ao, Zhimin] Guangdong Univ Technol, Sch Environm Sci &amp; Engn, Inst Environm Hlth &amp; Pollut Control, Guangzhou 510006, Guangdong, Peoples R China; [Sun, Hongqi] Edith Cowan Univ, Sch Engn, 270 Joondalup Dr, Joondalup, WA 6027, Australia</t>
  </si>
  <si>
    <t>h.sun@ecu.edu.au; shaobin.wang@curtin.edu.au</t>
  </si>
  <si>
    <t>Australian Research Council [DP130101319]; Science Foundation of China University of Petroleum, Beijing [2462016YJRC013]; National Computational Infrastructure (NCI); NCI resources and facilities in Canberra, Australia</t>
  </si>
  <si>
    <t>Australian Research Council(Australian Research Council); Science Foundation of China University of Petroleum, Beijing; National Computational Infrastructure (NCI)(United States Department of Health &amp; Human ServicesNational Institutes of Health (NIH) - USANIH National Cancer Institute (NCI)); NCI resources and facilities in Canberra, Australia</t>
  </si>
  <si>
    <t>This work was financially supported by Australian Research Council (DP130101319) and Science Foundation of China University of Petroleum, Beijing (No.2462016YJRC013). Computational study was supported by the National Computational Infrastructure (NCI) through the merit allocation scheme and used the NCI resources and facilities in Canberra, Australia.</t>
  </si>
  <si>
    <t>DEC 5</t>
  </si>
  <si>
    <t>10.1016/j.apcatb.2016.05.075</t>
  </si>
  <si>
    <t>DU1EC</t>
  </si>
  <si>
    <t>WOS:000381950000031</t>
  </si>
  <si>
    <t>Lai, J; Wang, GW; Fan, ZY; Chen, J; Wang, SC; Zhou, ZL; Fan, XQ</t>
  </si>
  <si>
    <t>Lai, Jin; Wang, Guiwen; Fan, Zhuoying; Chen, Jing; Wang, Shuchen; Zhou, Zhenglong; Fan, Xuqiang</t>
  </si>
  <si>
    <t>Insight into the Pore Structure of Tight Sandstones Using NMR and HPMI Measurements</t>
  </si>
  <si>
    <t>NUCLEAR-MAGNETIC-RESONANCE; PRESSURE MERCURY INTRUSION; CARBONATE ROCK SAMPLES; CENTRAL SICHUAN BASIN; FRACTAL ANALYSIS; RESERVOIR ROCKS; GAS-ADSORPTION; PERMEABILITY ESTIMATION; XUJIAHE FORMATION; PENGLAI AREA</t>
  </si>
  <si>
    <t>[Lai, Jin; Wang, Guiwen; Fan, Zhuoying; Chen, Jing; Wang, Shuchen; Zhou, Zhenglong; Fan, Xuqiang] China Univ Petr, State Key Lab Petr Resources &amp; Prospecting, Beijing 102249, Peoples R China; [Lai, Jin] China Univ Petr, Coll Geosci, Beijing 102249, Peoples R China</t>
  </si>
  <si>
    <t>sisylaijin@163.com</t>
  </si>
  <si>
    <t>Lai, Jin/0000-0002-5247-8837</t>
  </si>
  <si>
    <t>National Science and Technology Major Project of China [2011ZX05020-008, 2016ZX05019-005-007]; National Natural Science Foundation of China [41472115]; Young Teacher Training Program of China University of Petroleum-Beijing</t>
  </si>
  <si>
    <t>National Science and Technology Major Project of China; National Natural Science Foundation of China(National Natural Science Foundation of China (NSFC)); Young Teacher Training Program of China University of Petroleum-Beijing</t>
  </si>
  <si>
    <t>This work is financially supported by the National Science and Technology Major Project of China (No.2011ZX05020-008 and No.2016ZX05019-005-007) and National Natural Science Foundation of China (No. 41472115). The authors would like to express their sincere thanks to the PetroChina Southwest Oil and Gas Company and Shell Company (China) for their assistance in providing the information, and for their data and technical input to this work. This study is based on work carried out by a large group of participants. Jin Lai is grateful to the Young Teacher Training Program of China University of Petroleum-Beijing, which provides funding for my study as a visiting scholar at the Bureau of Economic Geology, Jackson School of Geosciences, at The University of Texas at Austin.</t>
  </si>
  <si>
    <t>10.1021/acs.energyfuels.6b01982</t>
  </si>
  <si>
    <t>EF1GI</t>
  </si>
  <si>
    <t>WOS:000390072900019</t>
  </si>
  <si>
    <t>Chen, YK; Zhang, D; Jin, ZY; Chen, XH; Zu, SH; Huang, WL; Gan, SW</t>
  </si>
  <si>
    <t>Chen, Yangkang; Zhang, Dong; Jin, Zhaoyu; Chen, Xiaohong; Zu, Shaohuan; Huang, Weilin; Gan, Shuwei</t>
  </si>
  <si>
    <t>Simultaneous denoising and reconstruction of 5-D seismic data via damped rank-reduction method</t>
  </si>
  <si>
    <t>GEOPHYSICAL JOURNAL INTERNATIONAL</t>
  </si>
  <si>
    <t>Time-series analysis; Image processing; Fourier analysis; Inverse theory</t>
  </si>
  <si>
    <t>SINGULAR-VALUE DECOMPOSITION; DATA INTERPOLATION; SEISLET TRANSFORM; NOISE ATTENUATION</t>
  </si>
  <si>
    <t>The Cadzow rank-reduction method can be effectively utilized in simultaneously denoising and reconstructing 5-D seismic data that depend on four spatial dimensions. The classic version of Cadzow rank-reduction method arranges the 4-D spatial data into a level-four block Hankel/Toeplitz matrix and then applies truncated singular value decomposition (TSVD) for rank reduction. When the observed data are extremely noisy, which is often the feature of real seismic data, traditional TSVD cannot be adequate for attenuating the noise and reconstructing the signals. The reconstructed data tend to contain a significant amount of residual noise using the traditional TSVD method, which can be explained by the fact that the reconstructed data space is a mixture of both signal subspace and noise subspace. In order to better decompose the block Hankel matrix into signal and noise components, we introduced a damping operator into the traditional TSVD formula, which we call the damped rank-reduction method. The damped rank-reduction method can obtain a perfect reconstruction performance even when the observed data have extremely low signal-to-noise ratio. The feasibility of the improved 5-D seismic data reconstruction method was validated via both 5-D synthetic and field data examples. We presented comprehensive analysis of the data examples and obtained valuable experience and guidelines in better utilizing the proposed method in practice. Since the proposed method is convenient to implement and can achieve immediate improvement, we suggest its wide application in the industry.</t>
  </si>
  <si>
    <t>[Chen, Yangkang] Univ Texas Austin, Bur Econ Geol, John A &amp; Katherine G Jackson Sch Geosci, Univ Stn, Box 10, Austin, TX 78713 USA; [Zhang, Dong; Chen, Xiaohong; Zu, Shaohuan; Huang, Weilin; Gan, Shuwei] China Univ Petr, State Key Lab Petr Resources &amp; Prospecting, Fuxue Rd 18th, Beijing 102200, Peoples R China; [Jin, Zhaoyu] Univ Edinburgh, Sch Geosci, Edinburgh EH9 3JW, Midlothian, Scotland; [Chen, Yangkang] Oak Ridge Natl Lab, Natl Ctr Computat Sci, One Bethel Valley Rd, Oak Ridge, TN 37831 USA</t>
  </si>
  <si>
    <t>Chen, Yangkang/0000-0001-9843-3995</t>
  </si>
  <si>
    <t>National Natural Science Foundation of China [U1262207, 41274137]; National Basic Research Program of China [2013 CB228602]; National Science and Technology of Major Projects of China [2011ZX05019-006]; National Engineering Laboratory of Offshore Oil Exploration; Texas Consortium for Computational Seismology (TCCS)</t>
  </si>
  <si>
    <t>National Natural Science Foundation of China(National Natural Science Foundation of China (NSFC)); National Basic Research Program of China(National Basic Research Program of China); National Science and Technology of Major Projects of China; National Engineering Laboratory of Offshore Oil Exploration; Texas Consortium for Computational Seismology (TCCS)</t>
  </si>
  <si>
    <t>We would like to thank Shan Qu, Jiang Yuan, Mauricio Sacchi, Jean Virieux and Aaron Stanton for constructive suggestions that improved the manuscript greatly. The paper is reproducible within the Madagascar open-source platform (Fomel et al. 2013). We are grateful to developers of the Madagascar software package for providing corresponding codes for testing the algorithms and preparing the figures. This work is mainly supported by National Natural Science Foundation of China (Grant No. U1262207) and partially supported by National Basic Research Program of China (Grant No. 2013 CB228602), National Natural Science Foundation of China (Grant No. 41274137), National Science and Technology of Major Projects of China (Grant No. 2011ZX05019-006), National Engineering Laboratory of Offshore Oil Exploration and the Texas Consortium for Computational Seismology (TCCS).</t>
  </si>
  <si>
    <t>OXFORD UNIV PRESS</t>
  </si>
  <si>
    <t>GREAT CLARENDON ST, OXFORD OX2 6DP, ENGLAND</t>
  </si>
  <si>
    <t>0956-540X</t>
  </si>
  <si>
    <t>1365-246X</t>
  </si>
  <si>
    <t>GEOPHYS J INT</t>
  </si>
  <si>
    <t>Geophys. J. Int.</t>
  </si>
  <si>
    <t>10.1093/gji/ggw230</t>
  </si>
  <si>
    <t>Geochemistry &amp; Geophysics</t>
  </si>
  <si>
    <t>DX8PG</t>
  </si>
  <si>
    <t>hybrid</t>
  </si>
  <si>
    <t>WOS:000384650400019</t>
  </si>
  <si>
    <t>Lai, J; Wang, GW; Ran, Y; Zhou, ZL; Cui, YF</t>
  </si>
  <si>
    <t>Lai, Jin; Wang, Guiwen; Ran, Ye; Zhou, Zhenglong; Cui, Yufeng</t>
  </si>
  <si>
    <t>Impact of diagenesis on the reservoir quality of tight oil sandstones: The case of Upper Triassic Yanchang Formation Chang 7 oil layers in Ordos Basin, China</t>
  </si>
  <si>
    <t>Tight sandstones; Diagenesis; Reservoir quality; Chang 7 oil layer; Ordos basin</t>
  </si>
  <si>
    <t>SEQUENCE STRATIGRAPHIC FRAMEWORK; PETROHAN TERRIGENOUS GROUP; DEPOSITIONAL FACIES; LINKING DIAGENESIS; CARBONATE CEMENTS; MARINE SANDSTONES; FLUVIAL DEPOSITS; PICEANCE BASIN; TARIM BASIN; CRUDE-OIL</t>
  </si>
  <si>
    <t>[Lai, Jin; Wang, Guiwen; Ran, Ye; Zhou, Zhenglong; Cui, Yufeng] China Univ Petr, State Key Lab Petr Resources &amp; Prospecting, Beijing 102249, Peoples R China</t>
  </si>
  <si>
    <t>National Science &amp; Technology Major Project of China [2011ZX05020-008, 2016ZX05019-005-007]; National Natural Science Foundation of China [41472115]</t>
  </si>
  <si>
    <t>National Science &amp; Technology Major Project of China; National Natural Science Foundation of China(National Natural Science Foundation of China (NSFC))</t>
  </si>
  <si>
    <t>We thank PetroChina Changqing Oilfield Company for providing samples and data access and for permission to publish this work. This work was financially supported by the National Science &amp; Technology Major Project of China (No. 2011ZX05020-008 and 2016ZX05019-005-007) and National Natural Science Foundation of China (No. 41472115), we thank the sponsors of these projects.</t>
  </si>
  <si>
    <t>10.1016/j.petrol.2016.03.009</t>
  </si>
  <si>
    <t>DT9PU</t>
  </si>
  <si>
    <t>WOS:000381835600005</t>
  </si>
  <si>
    <t>Huang, WL; Wang, RQ; Chen, YK; Li, HJ; Gan, SW</t>
  </si>
  <si>
    <t>Huang, Weilin; Wang, Runqiu; Chen, Yangkang; Li, Huijian; Gan, Shuwei</t>
  </si>
  <si>
    <t>Damped multichannel singular spectrum analysis for 3D random noise attenuation</t>
  </si>
  <si>
    <t>GEOPHYSICS</t>
  </si>
  <si>
    <t>SEISLET TRANSFORM</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</si>
  <si>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</si>
  <si>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</si>
  <si>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(通讯作者)，China Univ Petr, State Key Lab Petr Resources &amp; Prospecting, Beijing, Peoples R China.</t>
  </si>
  <si>
    <t>cup_hwl@126.com; wrq@cup.edu.cn; ykchen@utexas.edu; lihuijian1117@163.com; gsw19900128@126.com</t>
  </si>
  <si>
    <t>Chen, Yangkang/0000-0001-9843-3995; Li, Huijian/0000-0001-5725-2944</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</si>
  <si>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</si>
  <si>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National Council for Scientific and Technological Development (CNPq-Brazil)(Conselho Nacional de Desenvolvimento Cientifico e Tecnologico (CNPQ)); National Institute of Science and Technology of Petroleum Geophysics (INCT-GP-Brazil); Center for Computational Engineering and Sciences (Fapesp/Cepid, Brazil); Wave Inversion Technology (WIT) Consortium</t>
  </si>
  <si>
    <t>The authors thank SMAART-JV for providing the Sigsbee2B-NFS data set. J. Faccipieri, T. Coimbra, and M. Tygel acknowledge support from the National Council for Scientific and Technological Development (CNPq-Brazil), the National Institute of Science and Technology of Petroleum Geophysics (INCT-GP-Brazil), and the Center for Computational Engineering and Sciences (Fapesp/Cepid # 2013/08293-7-Brazil). We acknowledge support of the sponsors of the Wave Inversion Technology (WIT) Consortium and the support of all GGA (Applied Geophysics Group) members. We finally wish to acknowledge the associated editor and three anonymous reviewers for constructive criticism and good suggestions.</t>
  </si>
  <si>
    <t>SOC EXPLORATION GEOPHYSICISTS</t>
  </si>
  <si>
    <t>TULSA</t>
  </si>
  <si>
    <t>8801 S YALE ST, TULSA, OK 74137 USA</t>
  </si>
  <si>
    <t>0016-8033</t>
  </si>
  <si>
    <t>1942-2156</t>
  </si>
  <si>
    <t>Geophysics</t>
  </si>
  <si>
    <t>JUL-AUG</t>
  </si>
  <si>
    <t>V261</t>
  </si>
  <si>
    <t>V270</t>
  </si>
  <si>
    <t>10.1190/GEO2015-0264.1</t>
  </si>
  <si>
    <t>EA1GY</t>
  </si>
  <si>
    <t>WOS:000386341700063</t>
  </si>
  <si>
    <t>Li, J; Li, XF; Wang, XZ; Li, YY; Wu, KL; Shi, JT; Yang, L; Feng, D; Zhang, T; Yu, PL</t>
  </si>
  <si>
    <t>Li, Jing; Li, Xiangfang; Wang, Xiangzeng; Li, Yingying; Wu, Keliu; Shi, Juntai; Yang, Liu; Feng, Dong; Zhang, Tao; Yu, Pengliang</t>
  </si>
  <si>
    <t>Water distribution characteristic and effect on methane adsorption capacity in shale clay</t>
  </si>
  <si>
    <t>Shale; Clay; Water saturation distribution; Gas-liquid solid interaction</t>
  </si>
  <si>
    <t>CAPILLARY CONDENSATION; MOLECULAR SIMULATION; LOW-PERMEABILITY; GAS-TRANSPORT; SURFACE-AREA; POROUS-MEDIA; SORPTION; TEMPERATURE; PRESSURE; COALS</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</si>
  <si>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</si>
  <si>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</si>
  <si>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Wu, KL (通讯作者)，China Univ Petr, MOE Key Lab Petr Engn, Beijing 102249, Peoples R China.</t>
  </si>
  <si>
    <t>National Natural Science Foundation Projects of China [51490654]; National Science and Technology Major Projects of China [2016ZX05042, 2016ZX05039]</t>
  </si>
  <si>
    <t>National Natural Science Foundation Projects of China(National Natural Science Foundation of China (NSFC)); National Science and Technology Major Projects of China</t>
  </si>
  <si>
    <t>We acknowledge the National Natural Science Foundation Projects of China (51490654), and the National Science and Technology Major Projects of China (2016ZX05042 and 2016ZX05039) to provide research funding. We also acknowledge Key Laboratory of Petroleum Engineering at China University of Petroleum in Beijing (CUP) for providing the facilities to perform experiments in this work.</t>
  </si>
  <si>
    <t>10.1016/j.coal.2016.03.012</t>
  </si>
  <si>
    <t>DN1DU</t>
  </si>
  <si>
    <t>WOS:000376807300011</t>
  </si>
  <si>
    <t>Liu, HH; Lei, M; Deng, HH; Leong, GK; Huang, T</t>
  </si>
  <si>
    <t>Liu, Huihui; Lei, Ming; Deng, Honghui; Leong, G. Keong; Huang, Tao</t>
  </si>
  <si>
    <t>A dual channel, quality-based price competition model for the WEEE recycling market with government subsidy</t>
  </si>
  <si>
    <t>OMEGA-INTERNATIONAL JOURNAL OF MANAGEMENT SCIENCE</t>
  </si>
  <si>
    <t>Sustainability; Reverse logistics; Waste electrical and electronic equipment; (WEEE); Recycling; Government subsidy; Formal and informal sectors</t>
  </si>
  <si>
    <t>EXTENDED PRODUCER RESPONSIBILITY; RECOVERY STRATEGIES; SOLID-WASTE; MANAGEMENT; LOGISTICS; POLICIES; DESIGN; RETAIL</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</si>
  <si>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</si>
  <si>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</si>
  <si>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(通讯作者)，Calif State Univ Dominguez Hills, Coll Business Adm &amp; Publ Policy, 1000 East Victoria St, Carson, CA 90747 USA.</t>
  </si>
  <si>
    <t>liuhuihui.wy@gmail.com; leiming@gsm.pku.edu.cn; honghui.deng@unlv.edu; gkleong@csudh.edu; huangt@gsm.pku.edu.cn</t>
  </si>
  <si>
    <t>LEI, MING/0000-0002-4341-2051</t>
  </si>
  <si>
    <t>Science Foundation of China University of Petroleum, Beijing [2462014YJRC026, 2462015YQ1403]</t>
  </si>
  <si>
    <t>This research is supported by the Science Foundation of China University of Petroleum, Beijing Nos. 2462014YJRC026 and 2462015YQ1403.</t>
  </si>
  <si>
    <t>0305-0483</t>
  </si>
  <si>
    <t>OMEGA-INT J MANAGE S</t>
  </si>
  <si>
    <t>Omega-Int. J. Manage. Sci.</t>
  </si>
  <si>
    <t>B</t>
  </si>
  <si>
    <t>10.1016/j.omega.2015.07.002</t>
  </si>
  <si>
    <t>Management; Operations Research &amp; Management Science</t>
  </si>
  <si>
    <t>Business &amp; Economics; Operations Research &amp; Management Science</t>
  </si>
  <si>
    <t>DA4NQ</t>
  </si>
  <si>
    <t>WOS:000367777000013</t>
  </si>
  <si>
    <t>Yang, F; Ning, ZF; Wang, Q; Zhang, R; Krooss, BM</t>
  </si>
  <si>
    <t>Yang, Feng; Ning, Zhengfu; Wang, Qing; Zhang, Rui; Krooss, Bernhard M.</t>
  </si>
  <si>
    <t>Pore structure characteristics of lower Silurian shales in the southern Sichuan Basin, China: Insights to pore development and gas storage mechanism</t>
  </si>
  <si>
    <t>Shale; Pore structure; FE-SEM; Porosity; Gas storage; Organic matter</t>
  </si>
  <si>
    <t>HIGH-PRESSURE METHANE; ORGANIC-RICH SHALES; NORTHEASTERN BRITISH-COLUMBIA; THERMAL MATURITY; POSIDONIA SHALE; GEOLOGICAL CONTROLS; SORPTION ISOTHERMS; NORTHERN GERMANY; SPACE MORPHOLOGY; LONGMAXI SHALE</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</si>
  <si>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</si>
  <si>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Yang, F (通讯作者)，China Univ Geosci, Minist Educ, Key Lab Tecton &amp; Petr Resources, Wuhan 430074, Peoples R China.</t>
  </si>
  <si>
    <t>feng.yang@emr.rwth-aachen.de</t>
  </si>
  <si>
    <t>Yang, Feng/P-5082-2016; KROOSS, Bernhard/B-5123-2015</t>
  </si>
  <si>
    <t>Yang, Feng/0000-0002-4249-0103; KROOSS, Bernhard/0000-0001-7289-1533</t>
  </si>
  <si>
    <t>National Natural Science Foundation of China [51274214]</t>
  </si>
  <si>
    <t>The authors would like to acknowledge the financial support of the National Natural Science Foundation of China (Grant No.51274214).</t>
  </si>
  <si>
    <t>10.1016/j.coal.2015.12.015</t>
  </si>
  <si>
    <t>DH4OA</t>
  </si>
  <si>
    <t>WOS:000372764100002</t>
  </si>
  <si>
    <t>Wu, KL; Chen, ZX; Li, XF; Guo, CH; Wei, MZ</t>
  </si>
  <si>
    <t>Wu, Keliu; Chen, Zhangxin; Li, Xiangfang; Guo, Chaohua; Wei, Mingzhen</t>
  </si>
  <si>
    <t>A model for multiple transport mechanisms through nanopores of shale gas reservoirs with real gas effect-adsorption-mechanic coupling</t>
  </si>
  <si>
    <t>Shale gas reservoirs; Nanopores; Slip flow; Knudsen diffusion; Surface diffusion</t>
  </si>
  <si>
    <t>SURFACE-DIFFUSION; FLOW; PERMEABILITY; SIMULATION; DEPENDENCE; POROSITY; MICRO</t>
  </si>
  <si>
    <t>Multiple transport mechanisms coexist in nanopores of shale gas reservoirs with complex pore size distribution and different gas-storage processes, including continuum flow, slip flow and transition flow of bulk gas and surface diffusion for adsorbed gas. The force between gas molecules and the volume of the gas molecules themselves cannot be negligible in shale gas reservoirs with high pressure and nanoscale pores, influences gas transport and must be taken into account as a real gas effect. During depressurization development of shale gas reservoirs, the adsorbed gas desorption and a decrease in an adsorption layer influence gas transport. Meanwhile, due to the stress dependence, decreases in intrinsic permeability, porosity and a pore diameter also influence gas transport. In this work, a unified model for gas transport in organic nanopores of shale gas reservoirs is presented, accounting for the effects of coupling the real gas effect, stress dependence and an adsorption layer on gas transport. This unified model is developed by coupling a bulk gas transport model and an adsorbed gas surface diffusion model. The bulk gas transport model is validated with published molecular simulation data, and the adsorbed gas surface diffusion model is validated with published experimental data. The results show that (1) in comparison with the previous models, the bulk gas transport model developed on the basis of a weighted superposition of slip flow and Knudsen diffusion can more reasonably describe bulk gas transport, (2) surface diffusion is an important transport mechanism, and its contribution cannot be negligible and even dominates in nanopores with less than 2 nm in diameter, and (3) the effect of stress dependence on fluid flow in shale gas reservoirs is significantly different from that in conventional gas reservoirs, and is related to not only the shale matrix mechanical properties and the effective stress but also the gas transport mechanisms. (C) 2015 Elsevier Ltd. All rights reserved.</t>
  </si>
  <si>
    <t>[Wu, Keliu; Chen, Zhangxin] Univ Calgary, Calgary, AB T2N 1N4, Canada; [Li, Xiangfang] China Univ Petr, Beijing 102249, Peoples R China; [Guo, Chaohua; Wei, Mingzhen] Missouri Univ Sci &amp; Technol, Rolla, MO 65401 USA</t>
  </si>
  <si>
    <t>Wu, KL (通讯作者)，2500 Univ Dr NW, Calgary, AB T2N 1N4, Canada.</t>
  </si>
  <si>
    <t>Wu, Keliu/F-8287-2016</t>
  </si>
  <si>
    <t>Wu, Keliu/0000-0002-0021-5007; Chen, Zhangxin/0000-0002-9107-1925</t>
  </si>
  <si>
    <t>NSERC/AIEES/Foundation CMG and Alberta Innovates - Technology Futures Chairs; National Natural Science Foundation of China [51490654, 51374222]</t>
  </si>
  <si>
    <t>NSERC/AIEES/Foundation CMG and Alberta Innovates - Technology Futures Chairs; National Natural Science Foundation of China(National Natural Science Foundation of China (NSFC))</t>
  </si>
  <si>
    <t>The authors would like to acknowledge the NSERC/AIEES/Foundation CMG and Alberta Innovates - Technology Futures Chairs for providing research funding. The first author also acknowledges National Natural Science Foundation of China (No. 51490654 and No. 51374222) for supporting part of this work</t>
  </si>
  <si>
    <t>10.1016/j.ijheatmasstransfer.2015.10.003</t>
  </si>
  <si>
    <t>CZ4XZ</t>
  </si>
  <si>
    <t>WOS:000367107700038</t>
  </si>
  <si>
    <t>Liu, W; Cao, SY; Chen, YK</t>
  </si>
  <si>
    <t>Liu, Wei; Cao, Siyuan; Chen, Yangkang</t>
  </si>
  <si>
    <t>Seismic Time-Frequency Analysis via Empirical Wavelet Transform</t>
  </si>
  <si>
    <t>Continuous wavelet transform (CWT); empirical wavelet transform (EWT); instantaneous frequency; sparse representation; time-frequency analysis</t>
  </si>
  <si>
    <t>SPECTRAL DECOMPOSITION</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</si>
  <si>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</si>
  <si>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</si>
  <si>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Liu, W (通讯作者)，China Univ Petr, State Key Lab Petr Resources &amp; Prospecting, Beijing 102249, Peoples R China.</t>
  </si>
  <si>
    <t>liuwei_upc@126.com; csy@cup.edu.cn; ykchen@utexas.edu</t>
  </si>
  <si>
    <t>Australian Government; Western Australian Government; North West Shelf Joint Venture Partners; Western Australian Energy Research Alliance</t>
  </si>
  <si>
    <t>Australian Government(Australian GovernmentCGIAR); Western Australian Government; North West Shelf Joint Venture Partners; Western Australian Energy Research Alliance</t>
  </si>
  <si>
    <t>The authors would like to thank J. Gilles for sharing the empirical-wavelet-transform codes online and the associate editor and four anonymous reviewers for constructive suggestions that greatly improved the manuscript. The authors would also like to thank the Australian and Western Australian Governments and the North West Shelf Joint Venture Partners, as well as the Western Australian Energy Research Alliance, for the support.</t>
  </si>
  <si>
    <t>10.1109/LGRS.2015.2493198</t>
  </si>
  <si>
    <t>DB0IY</t>
  </si>
  <si>
    <t>WOS:000368193000006</t>
  </si>
  <si>
    <t>Dai, XP; Du, KL; Li, ZZ; Liu, MZ; Ma, YD; Sun, H; Zhang, X; Yang, Y</t>
  </si>
  <si>
    <t>Dai, Xiaoping; Du, Kangli; Li, Zhanzhao; Liu, Mengzhao; Ma, Yangde; Sun, Hui; Zhang, Xin; Yang, Ying</t>
  </si>
  <si>
    <t>Co-Doped MoS2 Nanosheets with the Dominant CoMoS Phase Coated on Carbon as an Excellent Electrocatalyst for Hydrogen Evolution</t>
  </si>
  <si>
    <t>MoS2; Co-doping deposition precipitation method; CoMoS phase; hydrogen evolution reaction</t>
  </si>
  <si>
    <t>MOSSBAUER EMISSION-SPECTROSCOPY; X-RAY PHOTOELECTRON; ACTIVE EDGE SITES; MOLYBDENUM SULFIDE; HYDRODESULFURIZATION CATALYSTS; EFFICIENT ELECTROCATALYST; ULTRATHIN NANOSHEETS; FACILE SYNTHESIS; DISULFIDE; GRAPHENE</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</si>
  <si>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</si>
  <si>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</si>
  <si>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(通讯作者)，China Univ Petr, State Key Lab Heavy Oil Proc, Beijing 102249, Peoples R China.</t>
  </si>
  <si>
    <t>daixp@cup.edu.cn; zhangxin@cup.edu.cn</t>
  </si>
  <si>
    <t>NSFC [21576288, 20903119, 21173269, 91127040]; Ministry of Science and Technology of China [2011BAK15B05]; Specialized Research Fund for Doctoral Program of Higher Education [20130007110003]</t>
  </si>
  <si>
    <t>NSFC(National Natural Science Foundation of China (NSFC)); Ministry of Science and Technology of China(Ministry of Science and Technology, China); Specialized Research Fund for Doctoral Program of Higher Education(Specialized Research Fund for the Doctoral Program of Higher Education (SRFDP))</t>
  </si>
  <si>
    <t>The authors acknowledge the financial support from the NSFC (No. 21576288, 20903119, 21173269, and 91127040), Ministry of Science and Technology of China (No. 2011BAK15B05), and Specialized Research Fund for Doctoral Program of Higher Education (20130007110003).</t>
  </si>
  <si>
    <t>DEC 16</t>
  </si>
  <si>
    <t>10.1021/acsami.5b08420</t>
  </si>
  <si>
    <t>CZ1NZ</t>
  </si>
  <si>
    <t>WOS:000366873900026</t>
  </si>
  <si>
    <t>Wu, KL; Chen, ZX; Li, XF</t>
  </si>
  <si>
    <t>Wu, Keliu; Chen, Zhangxin; Li, Xiangfang</t>
  </si>
  <si>
    <t>Real gas transport through nanopores of varying cross-section type and shape in shale gas reservoirs</t>
  </si>
  <si>
    <t>Shale gas reservoirs; Nanopores; Real gas; Slip flow; Knudsen diffusion</t>
  </si>
  <si>
    <t>SLIP-FLOW REGIME; APPARENT PERMEABILITY; KNUDSEN DIFFUSION; SURFACE-DIFFUSION; POROUS MATERIALS; SILICA MEMBRANE; POISEUILLE FLOW; VISCOUS-FLOW; MICROCHANNELS; MODEL</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</si>
  <si>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</si>
  <si>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</si>
  <si>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NSERC/AIEES/Foundation CMG Chair; NSERC/AIEES/Foundation AITF Chair; National Science and Technology Major Project of China [2011ZX05030-005-04]; National Natural Science Foundation of China [51490654, 51374222]</t>
  </si>
  <si>
    <t>NSERC/AIEES/Foundation CMG Chair; NSERC/AIEES/Foundation AITF Chair; National Science and Technology Major Project of China; National Natural Science Foundation of China(National Natural Science Foundation of China (NSFC))</t>
  </si>
  <si>
    <t>The authors would like to acknowledge the NSERC/AIEES/Foundation CMG and AITF Chairs for providing research funding. The first author also acknowledges the National Science and Technology Major Project of China (No. 2011ZX05030-005-04) and National Natural Science Foundation of China (No. 51490654 and No. 51374222) to support part of this work.</t>
  </si>
  <si>
    <t>DEC 1</t>
  </si>
  <si>
    <t>10.1016/j.cej.2015.07.012</t>
  </si>
  <si>
    <t>CS8AN</t>
  </si>
  <si>
    <t>WOS:000362308200088</t>
  </si>
  <si>
    <t>Chen, Q; Li, JS; Li, YF</t>
  </si>
  <si>
    <t>Chen, Qiang; Li, Junshuai; Li, Yongfeng</t>
  </si>
  <si>
    <t>A review of plasma-liquid interactions for nanomaterial synthesis</t>
  </si>
  <si>
    <t>JOURNAL OF PHYSICS D-APPLIED PHYSICS</t>
  </si>
  <si>
    <t>plasma-liquid interactions; nanoparticles; nanomaterials; physical and chemical processes; reactive radicals; reducing/oxidizing species</t>
  </si>
  <si>
    <t>CATHODIC DISCHARGE ELECTROLYSIS; INTERMETALLIC COMPOUND NANOPARTICLES; CRYSTAL SILICON NANOPARTICLES; ULTRASONIC CAVITATION FIELD; MICROPLASMA-ASSISTED GROWTH; ZINC-OXIDE NANOPARTICLES; SIZE-SELECTIVE SYNTHESIS; WALLED CARBON NANOHORNS; ELECTRIC-ARC DISCHARGE; GLOW-DISCHARGE</t>
  </si>
  <si>
    <t>Over the past few decades, a new branch of plasma research, nanomaterial (NM) synthesis through plasma-liquid interactions (PLIs), has been developing rapidly, mainly due to the various, recently developed plasma sources operating at low and atmospheric pressures. PLIs provide novel plasma-liquid interfaces where many physical and chemical processes take place. By exploiting these physical and chemical processes, various NMs ranging from noble metal nanoparticles to graphene nanosheets can easily be synthesized. The currently rapid development and increasingly wide utilization of the PLI method has naturally lead to an urgent need for the presentation of a general review. This paper reviews the current status of research on PLIs for NM synthesis. The focus is on a comprehensive understanding of the synthesis process and perceptive opinions on current issues and future challenges in this field.</t>
  </si>
  <si>
    <t>[Chen, Qiang] Xiamen Univ, Dept Elect Sci, Inst Electromagnet &amp; Acoust, Fujian Prov Key Lab Plasma &amp; Magnet Resonance, Xiamen 361005, Peoples R China; [Li, Junshuai] Lanzhou Univ, Sch Phys Sci &amp; Technol, Lanzhou 730000, Peoples R China; [Li, Yongfeng] China Univ Petr, State Key Lab Heavy Oil Proc, Beijing 102249, Peoples R China</t>
  </si>
  <si>
    <t>Chen, Q (通讯作者)，Xiamen Univ, Dept Elect Sci, Inst Electromagnet &amp; Acoust, Fujian Prov Key Lab Plasma &amp; Magnet Resonance, Xiamen 361005, Peoples R China.</t>
  </si>
  <si>
    <t>chenqiang@xmu.edu.cn</t>
  </si>
  <si>
    <t>National Natural Science Foundation of China [11405144, 11304132, 61376068, 21322609]; Science Foundation Research Funds [QZDX-2014-01]; Thousand Talents Program</t>
  </si>
  <si>
    <t>National Natural Science Foundation of China(National Natural Science Foundation of China (NSFC)); Science Foundation Research Funds; Thousand Talents Program</t>
  </si>
  <si>
    <t>This work was partially supported by the National Natural Science Foundation of China (Grant Nos: 11405144, 11304132, 61376068 and 21322609), the Science Foundation Research Funds Provided to New Recruitments of China University of Petroleum, Beijing (QZDX-2014-01) and the Thousand Talents Program. QC is greatly indebted to Dr Marc-Andre Fortin of Universite Laval and Dr Naoki Shirai of Tokyo Metropolitan University for their kind permission to reprint their TEM images.</t>
  </si>
  <si>
    <t>BRISTOL</t>
  </si>
  <si>
    <t>TEMPLE CIRCUS, TEMPLE WAY, BRISTOL BS1 6BE, ENGLAND</t>
  </si>
  <si>
    <t>0022-3727</t>
  </si>
  <si>
    <t>1361-6463</t>
  </si>
  <si>
    <t>J PHYS D APPL PHYS</t>
  </si>
  <si>
    <t>J. Phys. D-Appl. Phys.</t>
  </si>
  <si>
    <t>OCT 28</t>
  </si>
  <si>
    <t>10.1088/0022-3727/48/42/424005</t>
  </si>
  <si>
    <t>Physics, Applied</t>
  </si>
  <si>
    <t>Physics</t>
  </si>
  <si>
    <t>CX7IK</t>
  </si>
  <si>
    <t>WOS:000365875200006</t>
  </si>
  <si>
    <t>Liu, JJ; Wu, CZ; Wu, GN; Wang, XY</t>
  </si>
  <si>
    <t>Liu, Jianjun; Wu, Changzhi; Wu, Guoning; Wang, Xiangyu</t>
  </si>
  <si>
    <t>A novel differential search algorithm and applications for structure design</t>
  </si>
  <si>
    <t>APPLIED MATHEMATICS AND COMPUTATION</t>
  </si>
  <si>
    <t>Differential search; Constrained optimization; Dynamic penalty function; Structure design</t>
  </si>
  <si>
    <t>PARTICLE SWARM OPTIMIZATION; EVOLUTION STRATEGY; GENETIC ALGORITHM</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</si>
  <si>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</si>
  <si>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[Liu, Jianjun; Wu, Guoning] China Univ Petr, Coll Sci, Beijing 102249, Peoples R China; [Wu, Changzhi; Wang, Xiangyu] Curtin Univ, Sch Built Environm, Australasian Joint Res Ctr Bldg Informat Modellin, Perth, WA 6845, Australia; [Wang, Xiangyu] Kyung Hee Univ, Dept Housing &amp; Interior Design, Seoul, South Korea</t>
  </si>
  <si>
    <t>Wu, CZ (通讯作者)，Curtin Univ, Sch Built Environm, Australasian Joint Res Ctr Bldg Informat Modellin, Perth, WA 6845, Australia.</t>
  </si>
  <si>
    <t>c.wu@curtin.edu.au</t>
  </si>
  <si>
    <t>Wang, Xiangyu/B-6232-2013</t>
  </si>
  <si>
    <t>Wang, Xiangyu/0000-0001-8718-6941; Wu, Changzhi/0000-0002-2276-6862</t>
  </si>
  <si>
    <t>National Natural Science Foundation of China [11371371, 61473326]; Natural Science Foundation of Chongqing [cstc2013jjB00001, cstc2013jcyjA00029]; Foundation of China University of Petroleum [KYJJ2012-06-03]</t>
  </si>
  <si>
    <t>National Natural Science Foundation of China(National Natural Science Foundation of China (NSFC)); Natural Science Foundation of Chongqing(Natural Science Foundation of Chongqing); Foundation of China University of Petroleum</t>
  </si>
  <si>
    <t>The authors gratefully acknowledge the financial support from the National Natural Science Foundation of China (Grant nos. 11371371, 61473326), the Natural Science Foundation of Chongqing (cstc2013jjB00001 and cstc2013jcyjA00029) and the Foundation of China University of Petroleum (Grant no. KYJJ2012-06-03).</t>
  </si>
  <si>
    <t>ELSEVIER SCIENCE INC</t>
  </si>
  <si>
    <t>STE 800, 230 PARK AVE, NEW YORK, NY 10169 USA</t>
  </si>
  <si>
    <t>0096-3003</t>
  </si>
  <si>
    <t>1873-5649</t>
  </si>
  <si>
    <t>APPL MATH COMPUT</t>
  </si>
  <si>
    <t>Appl. Math. Comput.</t>
  </si>
  <si>
    <t>10.1016/j.amc.2015.06.036</t>
  </si>
  <si>
    <t>CS0RD</t>
  </si>
  <si>
    <t>WOS:000361769000019</t>
  </si>
  <si>
    <t>Zhou, L; Xu, K; Zubair, A; Liao, AD; Fang, WJ; Ouyang, FP; Lee, YH; Ueno, K; Saito, R; Palacios, T; Kong, J; Dresselhaus, MS</t>
  </si>
  <si>
    <t>Zhou, Lin; Xu, Kai; Zubair, Ahmad; Liao, Albert D.; Fang, Wenjing; Ouyang, Fangping; Lee, Yi-Hsien; Ueno, Keiji; Saito, Riichiro; Palacios, Tomas; Kong, Jing; Dresselhaus, Mildred S.</t>
  </si>
  <si>
    <t>Large-Area Synthesis of High-Quality Uniform Few-Layer MoTe2</t>
  </si>
  <si>
    <t>TRANSITION-METAL DICHALCOGENIDES; FIELD-EFFECT TRANSISTORS; SINGLE-LAYER; N-TYPE; MOS2; NANOSHEETS; CONTACTS; GROWTH</t>
  </si>
  <si>
    <t>The controlled synthesis of large-area, atomically thin molybdenum ditelluride (MoTe2) crystals is crucial for its various applications based on the attractive properties of this emerging material. In this work, we developed a chemical vapor deposition synthesis to produce large-area, uniform, and highly crystalline fewlayer 2H and 1T' MoTe2 films. It was found that these two different phases of MoTe2 can be grown depending on the choice of Mo precursor. Because of the highly crystalline structure, the as-grown few-layer 2H MoTe2 films display electronic properties that are comparable to those of mechanically exfoliated MoTe2 flakes. Our growth method paves the way for the large-scale application of MoTe2 in high-performance nanoelectronics and optoelectronics.</t>
  </si>
  <si>
    <t>[Zhou, Lin; Xu, Kai; Zubair, Ahmad; Liao, Albert D.; Fang, Wenjing; Ouyang, Fangping; Palacios, Tomas; Kong, Jing; Dresselhaus, Mildred S.] MIT, Dept Elect Engn &amp; Comp Sci, Cambridge, MA 02139 USA; [Xu, Kai] China Univ Petr, State Key Lab Heavy Oil Proc, Beijing 102249, Peoples R China; [Ouyang, Fangping] Cent S Univ, State Key Lab Powder Met, Sch Phys &amp; Elect, Changsha 410083, Peoples R China; [Lee, Yi-Hsien] Natl Tsing Hua Univ, Mat Sci &amp; Engn, Hsinchu 30013, Taiwan; [Ueno, Keiji] Saitama Univ, Grad Sch Sci &amp; Engn, Dept Chem, Saitama 3388570, Japan; [Saito, Riichiro] Tohoku Univ, Dept Phys, Sendai, Miyagi 9808578, Japan; [Dresselhaus, Mildred S.] MIT, Dept Phys, Cambridge, MA 02139 USA</t>
  </si>
  <si>
    <t>Kong, J (通讯作者)，MIT, Dept Elect Engn &amp; Comp Sci, 77 Massachusetts Ave, Cambridge, MA 02139 USA.</t>
  </si>
  <si>
    <t>jingkong@mit.edu; millie@mgm.mit.edu</t>
  </si>
  <si>
    <t>NSF [DMR-1004147]; ONR [N00014-1-1063-09]; International Postdoctoral Exchange Fellowship Program [20130002]; ARO [W911NF-14-2-0071, 6930265, 6930861]; NSFC [51272291]; MOST [103-2112-M-007-001-MY3]; MEXT [25107004, 25107005]; Direct For Mathematical &amp; Physical Scien [1004147] Funding Source: National Science Foundation</t>
  </si>
  <si>
    <t>NSF(National Science Foundation (NSF)); ONR(Office of Naval Research); International Postdoctoral Exchange Fellowship Program; ARO; NSFC(National Natural Science Foundation of China (NSFC)); MOST; MEXT(Ministry of Education, Culture, Sports, Science and Technology, Japan (MEXT)); Direct For Mathematical &amp; Physical Scien(National Science Foundation (NSF)NSF - Directorate for Mathematical &amp; Physical Sciences (MPS))</t>
  </si>
  <si>
    <t>The authors acknowledge financial support from NSF (Grant DMR-1004147), ONR (Grant N00014-1-1063-09), and the International Postdoctoral Exchange Fellowship Program (Grant 20130002), ARO (Grants W911NF-14-2-0071, 6930265 and 6930861), NSFC (Grant 51272291), MOST (Grant 103-2112-M-007-001-MY3) and MEXT(Grants 25107004 and 25107005).</t>
  </si>
  <si>
    <t>SEP 23</t>
  </si>
  <si>
    <t>10.1021/jacs.5b07452</t>
  </si>
  <si>
    <t>CS2VL</t>
  </si>
  <si>
    <t>WOS:000361930000010</t>
  </si>
  <si>
    <t>Zhao, HW; Ning, ZF; Wang, Q; Zhang, R; Zhao, TY; Niu, TF; Zeng, Y</t>
  </si>
  <si>
    <t>Zhao, Huawei; Ning, Zhengfu; Wang, Qing; Zhang, Rui; Zhao, Tianyi; Niu, Tengfei; Zeng, Yan</t>
  </si>
  <si>
    <t>Petrophysical characterization of tight oil reservoirs using pressure-controlled porosimetry combined with rate-controlled porosimetry</t>
  </si>
  <si>
    <t>Tight sandstone oil reservoirs; Pore structure; Pressure-controlled porosimetry; Rate-controlled porosimetry; Permeability estimation</t>
  </si>
  <si>
    <t>MERCURY INTRUSION POROSIMETRY; PORE-SIZE DISTRIBUTIONS; POROUS-MEDIA; ORDOS BASIN; CARBONATE ROCKS; GAS-ADSORPTION; CAPILLARY-FLOW; PERMEABILITY; SHALE; INJECTION</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</si>
  <si>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</si>
  <si>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(通讯作者)，China Univ Petr, State Key Lab Petr Resources &amp; Prospecting, Beijing, Peoples R China.</t>
  </si>
  <si>
    <t>h.w.zhao2013@gmail.com</t>
  </si>
  <si>
    <t>Zhao, Huawei/0000-0003-3688-6694</t>
  </si>
  <si>
    <t>National Natural Science Foundation of China (NSFC) [51474222]</t>
  </si>
  <si>
    <t>National Natural Science Foundation of China (NSFC)(National Natural Science Foundation of China (NSFC))</t>
  </si>
  <si>
    <t>The authors would like to thank National Natural Science Foundation of China (NSFC) for the financial support (Grant No. 51474222) and permission to publish the results of this study. Also, we would like to extend our appreciation to Mr. Jian Gao from PetroChina Research Institute of Petroleum Exploration and Development (RIPED) for his kind support in preparing rate-controlled porosimetry results of the samples. Finally, we want to thank Mr. Hui Ding from China University of Petroleum, Beijing for his supportive suggestions in language polishing.</t>
  </si>
  <si>
    <t>AUG 15</t>
  </si>
  <si>
    <t>10.1016/j.fuel.2015.03.085</t>
  </si>
  <si>
    <t>CH2YZ</t>
  </si>
  <si>
    <t>WOS:000353893200028</t>
  </si>
  <si>
    <t>Lai, J; Wang, GW</t>
  </si>
  <si>
    <t>Lai, Jin; Wang, Guiwen</t>
  </si>
  <si>
    <t>Fractal analysis of tight gas sandstones using high-pressure mercury intrusion techniques</t>
  </si>
  <si>
    <t>Tight gas sandstones; Pore structure; Fractal dimension; High-pressure mercury intrusion r(apex)</t>
  </si>
  <si>
    <t>PORE STRUCTURE; SICHUAN BASIN; RESERVOIRS; POROSITY; ROCKS; PERMEABILITY; ADSORPTION; DIAGENESIS; PARAMETERS; SYSTEMS</t>
  </si>
  <si>
    <t>[Lai, Jin; Wang, Guiwen] China Univ Petr, State Key Lab Petr Resources &amp; Prospecting, Beijing 102249, Peoples R China</t>
  </si>
  <si>
    <t>Wang, GW (通讯作者)，China Univ Petr, State Key Lab Petr Resources &amp; Prospecting, 18 Fuxue Rd, Beijing 102249, Peoples R China.</t>
  </si>
  <si>
    <t>National Science and Technology Major Project of China [2011ZX05020-008]; National Natural Science Foundation of China [41472115]</t>
  </si>
  <si>
    <t>National Science and Technology Major Project of China; National Natural Science Foundation of China(National Natural Science Foundation of China (NSFC))</t>
  </si>
  <si>
    <t>We thank PetroChina Tarim Oilfield Company for providing samples and data access. This work was financially supported by the National Science and Technology Major Project of China (Grant No. 2011ZX05020-008) and National Natural Science Foundation of China (Grant No. 41472115), we thank the sponsors of these projects. Comments by the two anonymous reviewers as well as by the Editors have improved the manuscript. We thank for their detailed comments and suggestions for improvement.</t>
  </si>
  <si>
    <t>10.1016/j.jngse.2015.03.027</t>
  </si>
  <si>
    <t>CM2XR</t>
  </si>
  <si>
    <t>WOS:000357546100019</t>
  </si>
  <si>
    <t>Wu, KL; Li, XF; Wang, CC; Yu, W; Chen, ZX</t>
  </si>
  <si>
    <t>Wu, Keliu; Li, Xiangfang; Wang, Chenchen; Yu, Wei; Chen, Zhangxin</t>
  </si>
  <si>
    <t>Model for Surface Diffusion of Adsorbed Gas in Nanopores of Shale Gas Reservoirs</t>
  </si>
  <si>
    <t>INDUSTRIAL &amp; ENGINEERING CHEMISTRY RESEARCH</t>
  </si>
  <si>
    <t>CONCENTRATION-DEPENDENCE; POROUS-MEDIA; ADSORPTION; TRANSPORT; CARBON; FLOW; SORPTION; HYDROCARBONS; MULTILAYER; COAL</t>
  </si>
  <si>
    <t>Surface diffusion plays a key role in gas mass transfer due to the majority of adsorbed gas within abundant nanopores of organic matter in shale gas reservoirs. Surface diffusion simulation is very complex as a result of high reservoir pressure, surface heterogeneity, and nonisothermal desorption in shale gas reservoirs. In this paper, a new model of surface diffusion for adsorbed gas in shale gas reservoirs is established, which is based on a Hwang model derived under a low pressure condition and considers the effect of adsorbed gas coverage under high pressure. Additionally, this new model considers the effects of surface heterogeneity, isosteric sorption heat, and nonisothermal gas desorption. Results show that (1) the surface diffusion coefficient increases with pressure and temperature, while it decreases with activation energy and gas molecular weight; (2) contributions of viscous flow, Knudsen diffusion, and surface diffusion to the total gas mass transfer are varying during the development of shale gas reservoirs, which are mainly controlled by nanopore-scale and pressure; (3) in micropores (pore radius of &lt;2 nm), the contribution of surface diffusion to the gas mass transfer is dominant, up to 92.95%; in macropores (pore radius of &gt;50 nm), the contribution is less than 4.39%, which is negligible; in mesopores (2 nm &lt; pore radius &lt; 50 nm), the contribution is between micropores and macropores.</t>
  </si>
  <si>
    <t>[Wu, Keliu; Wang, Chenchen; Chen, Zhangxin] Univ Calgary, Chem &amp; Petr Engn, Calgary, AB T2N 1N4, Canada; [Wu, Keliu; Li, Xiangfang] China Univ Petr, Key Lab Petr Engn, Minist Educ, Beijing 102249, Peoples R China; [Yu, Wei] Univ Texas Austin, Petr &amp; Geosyst Engn, Austin, TX 78712 USA</t>
  </si>
  <si>
    <t>Wu, Keliu/F-8287-2016; Yu, Wei/W-5837-2019</t>
  </si>
  <si>
    <t>Wu, Keliu/0000-0002-0021-5007; Yu, Wei/0000-0003-0126-5847; Chen, Zhangxin/0000-0002-9107-1925</t>
  </si>
  <si>
    <t>NSERC/AIEES/Foundation CMG Chair; NSERC/AIEES/Foundation AITF Chair; National Science and Technology Major Project of China [2011ZX05030-005-04]; National Natural Science Foundation of China [51374222, 51490654]</t>
  </si>
  <si>
    <t>NSERC/AIEES/Foundation CMG and AITF Chairs supported part of this work. The support of National Science and Technology Major Project of China (Grant 2011ZX05030-005-04) and National Natural Science Foundation of China (Grant 51374222 and 51490654) is also acknowledged.</t>
  </si>
  <si>
    <t>0888-5885</t>
  </si>
  <si>
    <t>IND ENG CHEM RES</t>
  </si>
  <si>
    <t>Ind. Eng. Chem. Res.</t>
  </si>
  <si>
    <t>10.1021/ie504030v</t>
  </si>
  <si>
    <t>Engineering, Chemical</t>
  </si>
  <si>
    <t>CF0PJ</t>
  </si>
  <si>
    <t>WOS:000352246400015</t>
  </si>
  <si>
    <t>Li, M; Xu, T</t>
  </si>
  <si>
    <t>Li, Min; Xu, Tao</t>
  </si>
  <si>
    <t>Dark and antidark soliton interactions in the nonlocal nonlinear Schrodinger equation with the self-induced parity-time-symmetric potential</t>
  </si>
  <si>
    <t>PHYSICAL REVIEW E</t>
  </si>
  <si>
    <t>LATTICES</t>
  </si>
  <si>
    <t>Via the Nth Darboux transformation, a chain of nonsingular localized-wave solutions is derived for a nonlocal nonlinear Schrodinger equation with the self-induced parity-time (PT) -symmetric potential. It is found that the Nth iterated solution in general exhibits a variety of elastic interactions among 2N solitons on a continuous-wave background and each interacting soliton could be the dark or antidark type. The interactions with an arbitrary odd number of solitons can also be obtained under different degenerate conditions. With N = 1 and 2, the two-soliton and four-soliton interactions and their various degenerate cases are discussed in the asymptotic analysis. Numerical simulations are performed to support the analytical results, and the stability analysis indicates that the PT-symmetry breaking can also destroy the stability of the soliton interactions.</t>
  </si>
  <si>
    <t>[Li, Min] North China Elect Power Univ, Dept Math &amp; Phys, Beijing 102206, Peoples R China; [Xu, Tao] China Univ Petr, Coll Sci, Beijing 102249, Peoples R China</t>
  </si>
  <si>
    <t>Li, M (通讯作者)，North China Elect Power Univ, Dept Math &amp; Phys, Beijing 102206, Peoples R China.</t>
  </si>
  <si>
    <t>micheller85@126.com; xutao@cup.edu.cn</t>
  </si>
  <si>
    <t>Fundamental Research Funds of the Central Universities [2014QN30, 2014ZZD10]; National Natural Science Foundations of China [11426105, 11371371, 11305060, 11271126]</t>
  </si>
  <si>
    <t>Fundamental Research Funds of the Central Universities(Fundamental Research Funds for the Central Universities); National Natural Science Foundations of China(National Natural Science Foundation of China (NSFC))</t>
  </si>
  <si>
    <t>This work was supported by the Fundamental Research Funds of the Central Universities (Projects No. 2014QN30 and No. 2014ZZD10) and by the National Natural Science Foundations of China (Grants No. 11426105, No. 11371371, No. 11305060, and No. 11271126).</t>
  </si>
  <si>
    <t>AMER PHYSICAL SOC</t>
  </si>
  <si>
    <t>COLLEGE PK</t>
  </si>
  <si>
    <t>ONE PHYSICS ELLIPSE, COLLEGE PK, MD 20740-3844 USA</t>
  </si>
  <si>
    <t>1539-3755</t>
  </si>
  <si>
    <t>1550-2376</t>
  </si>
  <si>
    <t>PHYS REV E</t>
  </si>
  <si>
    <t>Phys. Rev. E</t>
  </si>
  <si>
    <t>10.1103/PhysRevE.91.033202</t>
  </si>
  <si>
    <t>Physics, Fluids &amp; Plasmas; Physics, Mathematical</t>
  </si>
  <si>
    <t>CD1QO</t>
  </si>
  <si>
    <t>WOS:000350849600009</t>
  </si>
  <si>
    <t>Tang, XL; Jiang, ZX; Li, Z; Gao, ZY; Bai, YQ; Zhao, S; Feng, J</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</si>
  <si>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</si>
  <si>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</si>
  <si>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Material composition; Pore structure; High-maturity shale; Fractal dimension; N-2 adsorption; Mercury intrusion porosimetry</t>
  </si>
  <si>
    <t>CH4 ADSORPTION CAPACITY; FRACTAL DIMENSION; GAS-ADSORPTION; SURFACE-AREA; BARNETT; SYSTEMS; ISOTHERMS; MUDSTONES; MARCELLUS; NETWORKS</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</si>
  <si>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</si>
  <si>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</si>
  <si>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(通讯作者)，China Univ Petr, State Key Lab Petr Resources &amp; Prospecting, Fuxue Rd 18, Beijing, Peoples R China.</t>
  </si>
  <si>
    <t>jiangzx@cup.edu.cn</t>
  </si>
  <si>
    <t>Tang, Xianglu/P-4439-2016</t>
  </si>
  <si>
    <t>Tang, Xianglu/0000-0002-3085-8505; Gao, Zhiye/0000-0002-4210-9210</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</si>
  <si>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</si>
  <si>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National Natural Science Foundation of China(National Natural Science Foundation of China (NSFC)); National Science and Technology Major Project Foundation of China; Special Scientific Research Project Foundation of Ministry of Land and Resources of the People's Republic of China</t>
  </si>
  <si>
    <t>This research was supported by the National Natural Science Foundation of China (No. 41472112 and No.51274068), the National Science and Technology Major Project Foundation of China (No. 2011ZX05018-02), and the Special Scientific Research Project Foundation of Ministry of Land and Resources of the People's Republic of China (No. 12120114046701). The authors wish to acknowledge the Chongqing Institute of Geology and Mineral Resources for providing the drill cores used in this study.</t>
  </si>
  <si>
    <t>10.1016/j.jngse.2015.02.031</t>
  </si>
  <si>
    <t>CG1BK</t>
  </si>
  <si>
    <t>WOS:000353007800047</t>
  </si>
  <si>
    <t>Mohr, SH; Wang, J; Ellem, G; Ward, J; Giurco, D</t>
  </si>
  <si>
    <t>Mohr, S. H.; Wang, J.; Ellem, G.; Ward, J.; Giurco, D.</t>
  </si>
  <si>
    <t>Projection of world fossil fuels by country</t>
  </si>
  <si>
    <t>Peak fossil fuels; Fossil fuel projection; Fossil fuel production</t>
  </si>
  <si>
    <t>COAL PRODUCTION; CONVENTIONAL OIL; TIGHT SANDS; GAS; RESOURCES; FORECAST; SHALES; PEAK</t>
  </si>
  <si>
    <t>Detailed projections of world fossil fuel production including unconventional sources were created by country and fuel type to estimate possible future fossil fuel production. Four critical countries (China, USA, Canada and Australia) were examined in detail with projections made on the state/province level. Ultimately Recoverable Resources (URR) for fossil fuels were estimated for three scenarios: Low = 48.4 ZJ, Best Guess (BG) = 75.7 ZJ, High = 121.5 ZJ. The scenarios were developed using Geologic Resources Supply-Demand Model (GeRS-DeMo). The Low and Best Guess (BG) scenarios suggest that world fossil fuel production may peak before 2025 and decline rapidly thereafter. The High scenario indicates that fossil fuels may have a strong growth till 2025 followed by a plateau lasting approximately 50 years before declining. All three scenarios suggest that world coal production may peak before 2025 due to peaking Chinese production and that only natural gas could have strong growth in the future. In addition, by converting the fossil fuel projections to greenhouse gas emissions, the projections were compared to IPCC scenarios which indicated that based on current estimates of URR there are insufficient fossil fuels to deliver the higher emission IPCC scenarios A1Fl and RCP8.5. (C) 2014 Elsevier Ltd. All rights reserved.</t>
  </si>
  <si>
    <t>[Mohr, S. H.; Giurco, D.] Univ Technol Sydney, Inst Sustainable Futures, Ultimo, NSW 2007, Australia; [Wang, J.] China Univ Petr, Sch Business Adm, Beijing, Peoples R China; [Ellem, G.] Univ Newcastle, Ind Dev Ctr, Tom Farrell Inst, Callaghan, NSW 2308, Australia; [Ward, J.] Univ S Australia, Mawson Lakes, SA 5095, Australia</t>
  </si>
  <si>
    <t>Mohr, SH (通讯作者)，Univ Technol Sydney, Inst Sustainable Futures, UTS Bldg 10,235 Jones St, Ultimo, NSW 2007, Australia.</t>
  </si>
  <si>
    <t>steve.mohr@uts.edu.au; wangjianliang305@163.com; gary.ellem@newcastle.edu.au; james.ward@unisa.edu.au; damien.giurco@uts.edu.au</t>
  </si>
  <si>
    <t>10.1016/j.fuel.2014.10.030</t>
  </si>
  <si>
    <t>AU6FK</t>
  </si>
  <si>
    <t>WOS:000345698800014</t>
  </si>
  <si>
    <t>Xu, Q; Pu, P; Zhao, JG; Dong, CB; Gao, C; Chen, YS; Chen, JR; Liu, Y; Zhou, HJ</t>
  </si>
  <si>
    <t>Xu, Quan; Pu, Peng; Zhao, Jungang; Dong, Chenbo; Gao, Chun; Chen, Yusheng; Chen, Jiarui; Liu, Yao; Zhou, Hongjun</t>
  </si>
  <si>
    <t>Preparation of highly photoluminescent sulfur-doped carbon dots for Fe(III) detection</t>
  </si>
  <si>
    <t>GRAPHENE QUANTUM DOTS; LABEL-FREE DETECTION; ONE-POT SYNTHESIS; OXYGEN REDUCTION; FLUORESCENT-PROBE; NITROGEN; LUMINESCENT; FACILE; NANOPARTICLES; NANODOTS</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</si>
  <si>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</si>
  <si>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</si>
  <si>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(通讯作者)，China Univ Petr, State Key Lab Heavy Oil Proc, Inst New Energy, Beijing 102249, Peoples R China.</t>
  </si>
  <si>
    <t>xuquan@cup.edu.cn</t>
  </si>
  <si>
    <t>Dong, Chenbo/L-9705-2014</t>
  </si>
  <si>
    <t>Dong, Chenbo/0000-0002-5160-0028; Xu, Quan/0000-0003-2195-2513</t>
  </si>
  <si>
    <t>Science Foundation of China University of Petroleum Beijing [2462014YJRC011]; Beijing Key Laboratory of Biogas High Value Utilization</t>
  </si>
  <si>
    <t>Science Foundation of China University of Petroleum Beijing; Beijing Key Laboratory of Biogas High Value Utilization</t>
  </si>
  <si>
    <t>We thank Science Foundation of China University of Petroleum Beijing (no. 2462014YJRC011) and Beijing Key Laboratory of Biogas High Value Utilization for support.</t>
  </si>
  <si>
    <t>10.1039/c4ta05483k</t>
  </si>
  <si>
    <t>AW1XN</t>
  </si>
  <si>
    <t>WOS:000346082100012</t>
  </si>
  <si>
    <t>Zhu, WS; Wang, C; Li, HP; Wu, PW; Xun, SH; Jiang, W; Chen, ZG; Zhao, Z; Li, HM</t>
  </si>
  <si>
    <t>Zhu, Wenshuai; Wang, Chao; Li, Hongping; Wu, Peiwen; Xun, Suhang; Jiang, Wei; Chen, Zhigang; Zhao, Zhen; Li, Huaming</t>
  </si>
  <si>
    <t>One-pot extraction combined with metal-free photochemical aerobic oxidative desulfurization in deep eutectic solvent</t>
  </si>
  <si>
    <t>GREEN CHEMISTRY</t>
  </si>
  <si>
    <t>IONIC-LIQUID; MOLECULAR-OXYGEN; PHOTOCATALYTIC OXIDATION; DIESEL FUEL; HYDROGEN-PEROXIDE; CHOLINE CHLORIDE; DUAL COCATALYSTS; MODEL DIESEL; DIBENZOTHIOPHENE; CARBON</t>
  </si>
  <si>
    <t>Five low-cost deep eutectic solvents (DESs) were synthesized based on choline chloride (ChCl) and a series of straight-chain monobasic acids. Under UV light irradiation, one-pot extraction combined with the metal-free photochemical aerobic oxidative deep desulfurization of fuels in deep eutectic solvents was successfully achieved. This liquid-liquid extraction and photochemical oxidative desulfurization system (EPODS) comprised of air, isobutylaldehyde (IBA), DESs and model oil. The factors influencing sulfur removal were systematically investigated, including the amount of DES, volume ratio of model oil and IBA, different sulfur concentrations, different substrates and fuel composition. The sulfur removal of dibenzothiphene (DBT) could reach 98.6% with air as oxidizing agent under UV light irradiation. Sulfur removal by different sulfur compounds decreased as BT &gt; DBT &gt; 4,6-DMDBT. The possible photochemical oxidative desulfurization mechanism was researched by gas chromatograph-mass spectrometer (GC-MS), electron spin-resonance (ESR) spectroscopy and density functional theory (DFT).</t>
  </si>
  <si>
    <t>[Zhu, Wenshuai; Wang, Chao; Li, Hongping; Wu, Peiwen; Xun, Suhang; Chen, Zhigang] Jiangsu Univ, Sch Chem &amp; Chem Engn, Zhenjiang 212013, Peoples R China; [Jiang, Wei; Li, Huaming] Jiangsu Univ, Inst Energy Res, Zhenjiang 212013, Peoples R China; [Zhao, Zhen] China Univ Petr, Fac Sci, State Key Lab Heavy Oil Proc, Beijing 102249, Peoples R China</t>
  </si>
  <si>
    <t>Zhu, WS (通讯作者)，Jiangsu Univ, Sch Chem &amp; Chem Engn, 301 Xuefu Rd, Zhenjiang 212013, Peoples R China.</t>
  </si>
  <si>
    <t>zhuws@ujs.edu.cn; lhm@ujs.edu.cn</t>
  </si>
  <si>
    <t>National Nature Science Foundation of China [21376111, 21276117, 21076099]; Postdoctoral Foundation of China [2014M551516]</t>
  </si>
  <si>
    <t>National Nature Science Foundation of China(National Natural Science Foundation of China (NSFC)); Postdoctoral Foundation of China(China Postdoctoral Science Foundation)</t>
  </si>
  <si>
    <t>This work was financially supported by the National Nature Science Foundation of China (nos. 21376111, 21276117, 21076099) and Postdoctoral Foundation of China (no. 2014M551516).</t>
  </si>
  <si>
    <t>1463-9262</t>
  </si>
  <si>
    <t>1463-9270</t>
  </si>
  <si>
    <t>GREEN CHEM</t>
  </si>
  <si>
    <t>Green Chem.</t>
  </si>
  <si>
    <t>10.1039/c4gc02425g</t>
  </si>
  <si>
    <t>Chemistry, Multidisciplinary; Green &amp; Sustainable Science &amp; Technology</t>
  </si>
  <si>
    <t>Chemistry; Science &amp; Technology - Other Topics</t>
  </si>
  <si>
    <t>CF7GL</t>
  </si>
  <si>
    <t>WOS:000352724200052</t>
  </si>
  <si>
    <t>Liu, Z; Amani, M; Najmaei, S; Xu, Q; Zou, XL; Zhou, W; Yu, T; Qiu, CY; Birdwell, AG; Crowne, FJ; Vajtai, R; Yakobson, BI; Xia, ZH; Dubey, M; Ajayan, PM; Lou, J</t>
  </si>
  <si>
    <t>Liu, Zheng; Amani, Matin; Najmaei, Sina; Xu, Quan; Zou, Xiaolong; Zhou, Wu; Yu, Ting; Qiu, Caiyu; Birdwell, A. Glen; Crowne, Frank J.; Vajtai, Robert; Yakobson, Boris I.; Xia, Zhenhai; Dubey, Madan; Ajayan, Pulickel M.; Lou, Jun</t>
  </si>
  <si>
    <t>Strain and structure heterogeneity in MoS2 atomic layers grown by chemical vapour deposition</t>
  </si>
  <si>
    <t>TOTAL-ENERGY CALCULATIONS; RAMAN-SPECTROSCOPY; PHASE GROWTH; MONOLAYER; PHOTOLUMINESCENCE; GRAPHENE; DEFECTS</t>
  </si>
  <si>
    <t>Monolayer molybdenum disulfide (MoS2) has attracted tremendous attention due to its promising applications in high-performance field-effect transistors, phototransistors, spintronic devices and nonlinear optics. The enhanced photoluminescence effect in monolayer MoS2 was discovered and, as a strong tool, was employed for strain and defect analysis in MoS2. Recently, large-size monolayer MoS2 has been produced by chemical vapour deposition, but has not yet been fully explored. Here we systematically characterize chemical vapour deposition-grown MoS2 by photoluminescence spectroscopy and mapping and demonstrate non-uniform strain in single-crystalline monolayer MoS2 and strain-induced bandgap engineering. We also evaluate the effective strain transferred from polymer substrates to MoS2 by three-dimensional finite element analysis. Furthermore, our work demonstrates that photoluminescence mapping can be used as a non-contact approach for quick identification of grain boundaries in MoS2.</t>
  </si>
  <si>
    <t>[Liu, Zheng] Nanyang Technol Univ, Sch Mat Sci &amp; Engn, Singapore 639798, Singapore; [Liu, Zheng] Nanyang Technol Univ, NOVITAS, Nanoelect Ctr Excellence, Sch Elect &amp; Elect Engn, Singapore 639798, Singapore; [Liu, Zheng] CINTRA CNRS NTU THALES, UMI 3288, Singapore 637553, Singapore; [Amani, Matin; Birdwell, A. Glen; Crowne, Frank J.; Dubey, Madan] US Army, Res Lab, Sensors &amp; Elect Devices Directorate, Adelphi, MD 20783 USA; [Najmaei, Sina; Zou, Xiaolong; Vajtai, Robert; Yakobson, Boris I.; Ajayan, Pulickel M.; Lou, Jun] Rice Univ, Dept Mat Sci &amp; Nanoengn, Houston, TX 77005 USA; [Xu, Quan; Xia, Zhenhai] Univ N Texas, Dept Mat Sci &amp; Engn, Denton, TX 76203 USA; [Xu, Quan] China Univ Petr, Inst New Energy, Beijing 102200, Peoples R China; [Zhou, Wu] Oak Ridge Natl Lab, Mat Sci &amp; Technol Div, Oak Ridge, TN 37831 USA; [Yu, Ting; Qiu, Caiyu] Nanyang Technol Univ, Sch Phys &amp; Math Sci, Div Phys &amp; Appl Phys, Singapore 637371, Singapore</t>
  </si>
  <si>
    <t>Lou, J (通讯作者)，Rice Univ, Dept Mat Sci &amp; Nanoengn, Houston, TX 77005 USA.</t>
  </si>
  <si>
    <t>madan.dubey.civ@mail.mil; ajayan@rice.edu; jlou@rice.edu</t>
  </si>
  <si>
    <t>Welch Foundation [C-1716]; NSF [ECCS-1327093, CNS-0821727, OCI-0959097]; U.S. Army Research Office MURI grant [W911NF-11-1-0362]; U.S. Army Research Lab (ARL) Director's Strategic Initiative (DSI) program on interfaces in stacked 2D atomic layered materials; U.S. Office of Naval Research MURI grant [N000014-09-1-1066]; Nanoelectronics Research Corporation [S201006]; Wigner Fellowship through the Laboratory Directed Research and Development Program of Oak Ridge National Laboratory; ORNL's Center for Nanophase Materials Sciences (CNMS); Scientific User Facilities Division, Office of Basic Energy Sciences, U.S. DOE; FAME Center; MARCO, one of six centres of STARnet; DARPA; Singapore National Research Foundation under NRF RF Award [NRF-RF2013-08]; Nanyang Technological University [M4081137.070]; Directorate For Engineering [1327093] Funding Source: National Science Foundation</t>
  </si>
  <si>
    <t>Welch Foundation(The Welch Foundation); NSF(National Science Foundation (NSF)); U.S. Army Research Office MURI grant; U.S. Army Research Lab (ARL) Director's Strategic Initiative (DSI) program on interfaces in stacked 2D atomic layered materials; U.S. Office of Naval Research MURI grant; Nanoelectronics Research Corporation; Wigner Fellowship through the Laboratory Directed Research and Development Program of Oak Ridge National Laboratory; ORNL's Center for Nanophase Materials Sciences (CNMS); Scientific User Facilities Division, Office of Basic Energy Sciences, U.S. DOE(United States Department of Energy (DOE)); FAME Center; MARCO, one of six centres of STARnet; DARPA(United States Department of DefenseDefense Advanced Research Projects Agency (DARPA)); Singapore National Research Foundation under NRF RF Award(National Research Foundation, Singapore); Nanyang Technological University(Nanyang Technological University); Directorate For Engineering(National Science Foundation (NSF)NSF - Directorate for Engineering (ENG))</t>
  </si>
  <si>
    <t>This work was supported by the Welch Foundation grant C-1716, the NSF grant ECCS-1327093, the U.S. Army Research Office MURI grant W911NF-11-1-0362, the U.S. Army Research Lab (ARL) Director's Strategic Initiative (DSI) program on interfaces in stacked 2D atomic layered materials, the U.S. Office of Naval Research MURI grant N000014-09-1-1066, the Nanoelectronics Research Corporation contract S201006, a Wigner Fellowship through the Laboratory Directed Research and Development Program of Oak Ridge National Laboratory, managed by UT-Battelle, LLC, for the U.S. DOE (W.Z.), and through a user project supported by ORNL's Center for Nanophase Materials Sciences (CNMS), which is sponsored by the Scientific User Facilities Division, Office of Basic Energy Sciences, U.S. DOE. This work was also supported in part by the FAME Center, one of six centres of STARnet, a Semiconductor Research Corporation program sponsored by MARCO and DARPA. This work was also supported by the Singapore National Research Foundation under NRF RF Award No. NRF-RF2013-08, the start-up funding from Nanyang Technological University (M4081137.070). The computations were performed at the Cyberinfrastructure for Computational Research funded by NSF under Grant CNS-0821727 and the Data Analysis and Visualization Cyberinfrastructure funded by NSF under Grant OCI-0959097.</t>
  </si>
  <si>
    <t>10.1038/ncomms6246</t>
  </si>
  <si>
    <t>AU5NJ</t>
  </si>
  <si>
    <t>WOS:000345653500001</t>
  </si>
  <si>
    <t>Zhou, S; Liu, Y; Li, JM; Wang, YJ; Jiang, GY; Zhao, Z; Wang, DX; Duan, AJ; Liu, J; Wei, YC</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</si>
  <si>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</si>
  <si>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</si>
  <si>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Photocatalysis; CO2 reduction; Nitrogen-doped TiO2; Graphitic carbon nitride; In situ synthesis</t>
  </si>
  <si>
    <t>VISIBLE-LIGHT IRRADIATION; HYDROGEN-PRODUCTION; H-2 EVOLUTION; SOLAR FUELS; THIN-FILM; REDUCTION; WATER; TIO2; ENHANCEMENT; CONVERSION</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</si>
  <si>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</si>
  <si>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</si>
  <si>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(通讯作者)，China Univ Petr, State Key Lab Heavy Oil Proc, Beijing 102249, Peoples R China.</t>
  </si>
  <si>
    <t>jianggy@cup.edu.cn; zhenzhao@cup.edu.cn</t>
  </si>
  <si>
    <t>Prospect Oriented Foundation of China University of Petroleum, Beijing [QZDX-2011-02]; National Science Foundation of China [U1162117]; Beijing Nova Program [Z11111005450000]; Petro China Innovation Foundation [2011D-5006-0403]</t>
  </si>
  <si>
    <t>Prospect Oriented Foundation of China University of Petroleum, Beijing; National Science Foundation of China(National Natural Science Foundation of China (NSFC)); Beijing Nova Program(Beijing Municipal Science &amp; Technology Commission); Petro China Innovation Foundation</t>
  </si>
  <si>
    <t>This work is financially supported by Prospect Oriented Foundation of China University of Petroleum, Beijing (Grant No. QZDX-2011-02), the National Science Foundation of China (Grant No. U1162117), Beijing Nova Program (Grant No. Z11111005450000), PetroChina Innovation Foundation (2011D-5006-0403).</t>
  </si>
  <si>
    <t>10.1016/j.apcatb.2014.03.037</t>
  </si>
  <si>
    <t>AL4VS</t>
  </si>
  <si>
    <t>WOS:000339133500003</t>
  </si>
  <si>
    <t>Zhu, JJ; Li, HL; Zhong, LY; Xiao, P; Xu, XL; Yang, XG; Zhao, Z; Li, JL</t>
  </si>
  <si>
    <t>Zhu, Junjiang; Li, Hailong; Zhong, Linyun; Xiao, Ping; Xu, Xuelian; Yang, Xiangguang; Zhao, Zhen; Li, Jinlin</t>
  </si>
  <si>
    <t>Perovskite Oxides: Preparation, Characterizations, and Applications in Heterogeneous Catalysis</t>
  </si>
  <si>
    <t>ACS CATALYSIS</t>
  </si>
  <si>
    <t>perovskite oxide; preparation; surface morphology; characterizations; catalysis</t>
  </si>
  <si>
    <t>HIGHLY-ACTIVE CATALYSTS; HIGH-SURFACE-AREA; SOLUTION-COMBUSTION SYNTHESIS; ORDERED MACROPOROUS LAMNO3; VOLATILE ORGANIC-COMPOUNDS; EX-FRAMEWORK FEZSM-5; PD-DOPED PEROVSKITE; PLUS CO REACTION; DIRECT DECOMPOSITION; DIESEL SOOT</t>
  </si>
  <si>
    <t>Perovskite oxides with formula ABO(3) or A(2)BO(4) are a very important class of functional materials that exhibit a range of stoichiometries and crystal structures. Because of the structural features, they could accommodate around 90% of the metallic natural elements of the Periodic Table that stand solely or partially at the A and/or B positions without destroying the matrix structure, offering a way of correlating solid state chemistry to catalytic properties. Moreover, their high thermal and hydrothermal stability enable them suitable catalytic materials either for gas or solid reactions carried out at high temperatures, or liquid reactions carried out at low temperatures. In this review, we addressed the preparation, characterization, and application of perovskite oxides in heterogeneous catalysis. Preparation is an important issue in catalysis by which materials with desired textural structure and physicochemical property could be achieved; characterization is the way to explore and understand the textural structures and physicochemical properties of the material; however, application reflects how and where the material could be used and what it can solve in practice, which is the ultimate goal of catalysis. This review is organized in five sections: (1) a brief introduction to perovskite oxides, (2) preparation of perovskite oxides with different textural structures and surface morphologies, (3) general characterizations applied to perovskite oxides, (4) application of perovskite oxides in heterogeneous catalysis, and (5) conclusions and perspectives. We expected that the overview on these achievements could lead to research on the nature of catalytic performances of perovskite oxides and finally commercialization of them for industrial use.</t>
  </si>
  <si>
    <t>[Zhu, Junjiang; Li, Hailong; Zhong, Linyun; Xiao, Ping; Xu, Xuelian; Li, Jinlin] State Ethn Affairs Commiss, Key Lab Catalysis &amp; Mat Sci, Wuhan 430074, Peoples R China; [Zhu, Junjiang; Li, Hailong; Zhong, Linyun; Xiao, Ping; Xu, Xuelian; Li, Jinlin] South Cent Univ Nationalities, Minist Educ, Wuhan 430074, Peoples R China; [Yang, Xiangguang] Chinese Acad Sci, Changchun Inst Appl Chem, State Key Lab Rare Earth Resource Utilizat, Changchun 130022, Peoples R China; [Zhao, Zhen] China Univ Petr, Coll Sci, State Key Lab Heavy Oil Proc, Beijing 102249, Peoples R China</t>
  </si>
  <si>
    <t>Zhu, JJ (通讯作者)，State Ethn Affairs Commiss, Key Lab Catalysis &amp; Mat Sci, 182 Minzudadao, Wuhan 430074, Peoples R China.</t>
  </si>
  <si>
    <t>ciaczjj@gmail.com; xgyang@ciac.ac.cn; zhenzhao@cup.edu.cn</t>
  </si>
  <si>
    <t>Zhu, Junjiang/O-7766-2016</t>
  </si>
  <si>
    <t>Zhu, Junjiang/0000-0003-1107-1659</t>
  </si>
  <si>
    <t>National Science Foundation of China [21203254, 21273221, 21177160, 21177120]; Scientific Research Foundation for Returned Scholars, Ministry of Education of China [BZY11055]</t>
  </si>
  <si>
    <t>National Science Foundation of China(National Natural Science Foundation of China (NSFC)); Scientific Research Foundation for Returned Scholars, Ministry of Education of China(Scientific Research Foundation for the Returned Overseas Chinese ScholarsMinistry of Education, China)</t>
  </si>
  <si>
    <t>We thank gratefully to Prof. Kongyong Liew at South-central University for Nationalities for correcting the English usage. Financial support from the National Science Foundation of China (21203254, 21273221, 21177160, 21177120) and the Scientific Research Foundation for Returned Scholars, Ministry of Education of China (BZY11055) is gratefully acknowledged.</t>
  </si>
  <si>
    <t>2155-5435</t>
  </si>
  <si>
    <t>ACS CATAL</t>
  </si>
  <si>
    <t>ACS Catal.</t>
  </si>
  <si>
    <t>10.1021/cs500606g</t>
  </si>
  <si>
    <t>Chemistry, Physical</t>
  </si>
  <si>
    <t>AO5SM</t>
  </si>
  <si>
    <t>WOS:000341405600010</t>
  </si>
  <si>
    <t>Cai, JM; Wu, WX; Liu, RH</t>
  </si>
  <si>
    <t>Cai, Junmeng; Wu, Weixuan; Liu, Ronghou</t>
  </si>
  <si>
    <t>An overview of distributed activation energy model and its application in the pyrolysis of lignocellulosic biomass</t>
  </si>
  <si>
    <t>Distributed activation energy model (DAEM); Lignocellulosic biomass; Pyrolysis; Kinetics; Parameter estimation method; Numerical calculation</t>
  </si>
  <si>
    <t>DAEM KINETIC-PARAMETERS; NONISOTHERMAL TGA DATA; SOLID-STATE REACTIONS; THERMAL-DECOMPOSITION; WEIBULL DISTRIBUTION; NUMERICAL-SOLUTION; SEARCH METHOD; ESTIMATE F(E); DEVOLATILIZATION; APPROXIMATIONS</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</si>
  <si>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</si>
  <si>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</si>
  <si>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Cai, JM (通讯作者)，Shanghai Jiao Tong Univ, Sch Agr &amp; Biol, Biomass Energy Engn Ctr, Key Lab Urban Agr South,Minist Agr, 800 Dongchuan Rd, Shanghai 200240, Peoples R China.</t>
  </si>
  <si>
    <t>jmcai@sjtu.edu.cn</t>
  </si>
  <si>
    <t>National Natural Science Foundation of China [50806048, 51176121]; State Key Laboratory of Heavy Oil Processing; China University of Petroleum [2012-1-02]; School of Agriculture and Biology, Shanghai Jiao Tong University [NRC201101]</t>
  </si>
  <si>
    <t>National Natural Science Foundation of China(National Natural Science Foundation of China (NSFC)); State Key Laboratory of Heavy Oil Processing; China University of Petroleum; School of Agriculture and Biology, Shanghai Jiao Tong University</t>
  </si>
  <si>
    <t>The authors would like to acknowledge financial support from the National Natural Science Foundation of China (Grant number: 50806048), State Key Laboratory of Heavy Oil Processing, China University of Petroleum (Grant number: 2012-1-02), and School of Agriculture and Biology, Shanghai Jiao Tong University (Grant number: NRC201101). Ronghou Liu was supported by the National Natural Science Foundation of China (Grant no. 51176121). The authors would like to acknowledge Le Zhang, a master degree candidate from School of Agriculture and Biology, Shanghai Jiao Tong University, for his help on English grammar check.</t>
  </si>
  <si>
    <t>10.1016/j.rser.2014.04.052</t>
  </si>
  <si>
    <t>AL5CN</t>
  </si>
  <si>
    <t>WOS:000339151200021</t>
  </si>
  <si>
    <t>Tang, YC; Obayashi, M; Niu, FL; Grand, SP; Chen, YJ; Kawakatsu, H; Tanaka, S; Ning, JY; Ni, JF</t>
  </si>
  <si>
    <t>Tang, Youcai; Obayashi, Masayuki; Niu, Fenglin; Grand, Stephen P.; Chen, Yongshun John; Kawakatsu, Hitoshi; Tanaka, Satoru; Ning, Jieyuan; Ni, James F.</t>
  </si>
  <si>
    <t>Changbaishan volcanism in northeast China linked to subduction-induced mantle upwelling</t>
  </si>
  <si>
    <t>NATURE GEOSCIENCE</t>
  </si>
  <si>
    <t>SLAB; ORIGIN; ZONE; TOMOGRAPHY; PLUMES</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</si>
  <si>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</si>
  <si>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</si>
  <si>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(通讯作者)，China Univ Petr, State Key Lab Petr Resource &amp; Prospecting, Beijing 102249, Peoples R China.</t>
  </si>
  <si>
    <t>niu@rice.edu</t>
  </si>
  <si>
    <t>Obayashi, Masayuki/0000-0003-4026-2649</t>
  </si>
  <si>
    <t>NSF; JSPS</t>
  </si>
  <si>
    <t>NSF(National Science Foundation (NSF)); JSPS(Ministry of Education, Culture, Sports, Science and Technology, Japan (MEXT)Japan Society for the Promotion of Science)</t>
  </si>
  <si>
    <t>We thank all the people in the NECESSArray project fOr installing and servicing the seismic array Discussimss with H. Zou and A. Forte re re helpful in preparing the manuscript. The NECESSArray project was supported by NSF and JSPS.</t>
  </si>
  <si>
    <t>75 VARICK ST, 9TH FLR, NEW YORK, NY 10013-1917 USA</t>
  </si>
  <si>
    <t>1752-0894</t>
  </si>
  <si>
    <t>1752-0908</t>
  </si>
  <si>
    <t>NAT GEOSCI</t>
  </si>
  <si>
    <t>Nat. Geosci.</t>
  </si>
  <si>
    <t>10.1038/NGEO2166</t>
  </si>
  <si>
    <t>AI8KY</t>
  </si>
  <si>
    <t>Green Published</t>
  </si>
  <si>
    <t>WOS:000337164400021</t>
  </si>
  <si>
    <t>Chen, YK; Ma, JT</t>
  </si>
  <si>
    <t>Chen, Yangkang; Ma, Jitao</t>
  </si>
  <si>
    <t>Random noise attenuation by f-x empirical-mode decomposition predictive filtering</t>
  </si>
  <si>
    <t>SEISMIC DATA; SEISLET TRANSFORM; FRAME</t>
  </si>
  <si>
    <t>Random noise attenuation always played an important role in seismic data processing. One of the most widely used methods for suppressing random noise was f-x predictive filtering. When the subsurface structure becomes complex, this method suffered from higher prediction errors owing to the large number of different dip components that need to be predicted. We developed a novel denoising method termed f-x empirical-mode decomposition (EMD) predictive filtering. This new scheme solved the problem that makes f-x EMD ineffective with complex seismic data. Also, by making the prediction more precise, the new scheme removed the limitation of conventional f-x predictive filtering when dealing with multidip seismic profiles. In this new method, we first applied EMD to each frequency slice in the f-x domain and obtained several intrinsic mode functions (IMFs). Then, an autoregressive model was applied to the sum of the first few IMFs, which contained the high-dip-angle components, to predict the useful steeper events. Finally, the predicted events were added to the sum of the remaining IMFs. This process improved the prediction precision by using an EMD-based dip filter to reduce the dip components before f-x predictive filtering. Synthetic and real data sets demonstrated the performance of our proposed method in preserving more useful energy.</t>
  </si>
  <si>
    <t>[Chen, Yangkang] Univ Texas Austin, Bur Econ Geol, John A &amp; Katherine G Jackson Sch Geosci, Austin, TX 78712 USA; [Ma, Jitao] China Univ Petr, State Key Lab Petr Resources &amp; Prospecting, Beijing, Peoples R China</t>
  </si>
  <si>
    <t>Chen, YK (通讯作者)，Univ Texas Austin, Bur Econ Geol, John A &amp; Katherine G Jackson Sch Geosci, Austin, TX 78712 USA.</t>
  </si>
  <si>
    <t>ykchen@utexas.edu; majitao1983@126.com</t>
  </si>
  <si>
    <t>MAY-JUN</t>
  </si>
  <si>
    <t>V81</t>
  </si>
  <si>
    <t>V91</t>
  </si>
  <si>
    <t>10.1190/GEO2013-0080.1</t>
  </si>
  <si>
    <t>AK3KP</t>
  </si>
  <si>
    <t>WOS:000338322900045</t>
  </si>
  <si>
    <t>Han, CC; Ge, L; Chen, CF; Li, YJ; Xiao, XL; Zhang, YN; Guo, LL</t>
  </si>
  <si>
    <t>Han, Changcun; Ge, Lei; Chen, Changfeng; Li, Yujing; Xiao, Xinlai; Zhang, Yuanna; Guo, Lele</t>
  </si>
  <si>
    <t>Novel visible light induced Co3O4-g-C3N4 heterojunction photocatalysts for efficient degradation of methyl orange</t>
  </si>
  <si>
    <t>Graphitic carbon nitride; Cobalt oxides; Photocatalysis; Heterojunction photocatalysts</t>
  </si>
  <si>
    <t>IN-SITU SYNTHESIS; HYDROGEN EVOLUTION; COMPOSITE PHOTOCATALYSTS; G-C3N4; PERFORMANCE; WATER; PHOTODEGRADATION; IRRADIATION; GRAPHENE; ARRAY</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</si>
  <si>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</si>
  <si>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</si>
  <si>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(通讯作者)，China Univ Petr Being, Coll Sci, Key Lab Heavy Oil Proc, 18 Fuxue Rd, Beijing 102249, Peoples R China.</t>
  </si>
  <si>
    <t>gelei08@163.com</t>
  </si>
  <si>
    <t>National Science Foundation of China [21003157, 21273285]; Beijing Nova Program [2008B76]; Science Foundation of China University of Petroleum, Beijing [KYJJ2012-06-20]</t>
  </si>
  <si>
    <t>This work was financially supported by the National Science Foundation of China (Grant No. 21003157 and 21273285), Beijing Nova Program (Grant No. 2008B76), and Science Foundation of China University of Petroleum, Beijing (Grant No. KYJJ2012-06-20).</t>
  </si>
  <si>
    <t>APR 5</t>
  </si>
  <si>
    <t>10.1016/j.apcatb.2013.09.038</t>
  </si>
  <si>
    <t>300UL</t>
  </si>
  <si>
    <t>WOS:000330489400059</t>
  </si>
  <si>
    <t>Huang, JH; Yang, XG; Cheng, G; Wang, SY</t>
  </si>
  <si>
    <t>Huang, Jianhuan; Yang, Xiaoguang; Cheng, Gang; Wang, Shouyang</t>
  </si>
  <si>
    <t>A comprehensive eco-efficiency model and dynamics of regional eco-efficiency in China</t>
  </si>
  <si>
    <t>Sustainable development; Regional eco-efficiency; Environmental pollution; Contribution decomposition; Global benchmark technology; Slack-based measure</t>
  </si>
  <si>
    <t>DATA ENVELOPMENT ANALYSIS; SLACKS-BASED MEASURE; PRODUCTIVITY GROWTH; UNDESIRABLE FACTORS; TECHNICAL PROGRESS; MALMQUIST INDEXES; ENERGY EFFICIENCY</t>
  </si>
  <si>
    <t>In order to have a comprehensive eco-efficiency measure which can incorporate productivity, resource efficiency, environmental efficiency, and inter-temporal comparability and circularity, the paper proposes an extended data envelopment analysis model, named GB-US-SBM model, which combines global benchmark technology, undesirable output, super efficiency and slacks-based measure. Using the GB-US-SBM model, this paper investigates the dynamics of regional eco-efficiency in China from 2000 to 2010. The empirical results show that the movement of average eco-efficiency of China presents a V shape from 2000 to 2010 with the trough occurred in 2005, but there are big differences of eco-efficiency among the regions. For the growth of eco-efficiency, technological progress contributes 56.87%, 58.21%, 18.27%, 62.19%; scale efficiency contributes 40.01%, 61.14%, 167.43%, 39.12%; efficiency change contributes 3.82%, -19.99%, -63.40%, -2.16% to the eastern, middle, western and northeastern regions of China respectively. These imply that there is a big space for western region to enhance its technological progress, and huge space for the whole country to promote its management ability. (C) 2013 Elsevier Ltd. All rights reserved.</t>
  </si>
  <si>
    <t>[Huang, Jianhuan] Hunan Univ, Sch Econ &amp; Trade, Changsha 410079, Hunan, Peoples R China; [Huang, Jianhuan; Yang, Xiaoguang; Wang, Shouyang] Chinese Acad Sci, Acad Math &amp; Syst Sci, Beijing 100090, Peoples R China; [Yang, Xiaoguang] China Univ Petr, Sch Business Adm, Beijing 102249, Peoples R China; [Cheng, Gang] China Natl Hlth Dev Res Ctr, Beijing 100191, Peoples R China</t>
  </si>
  <si>
    <t>Huang, JH (通讯作者)，Hunan Univ, Sch Econ &amp; Trade, Changsha 410079, Hunan, Peoples R China.</t>
  </si>
  <si>
    <t>lantorhuang@gmail.com</t>
  </si>
  <si>
    <t>Wang, Shouyang/0000-0001-5773-998X</t>
  </si>
  <si>
    <t>National Social Science Foundation of China [10CGL039]; National Science Foundation of China [70933003]; Natural Science Foundation of Hunan Province [13JJ3052]; China Postdoctoral Science Foundation [2013M541059]</t>
  </si>
  <si>
    <t>National Social Science Foundation of China; National Science Foundation of China(National Natural Science Foundation of China (NSFC)); Natural Science Foundation of Hunan Province(Natural Science Foundation of Hunan Province); China Postdoctoral Science Foundation(China Postdoctoral Science Foundation)</t>
  </si>
  <si>
    <t>The authors sincerely appreciate the helpful comments on the early drafts of this paper offered by the three anonymous referees. All remaining errors are the authors. This research is supported by the National Social Science Foundation of China (10CGL039), the National Science Foundation of China (70933003), the Natural Science Foundation of Hunan Province (13JJ3052) and China Postdoctoral Science Foundation (2013M541059).</t>
  </si>
  <si>
    <t>10.1016/j.jclepro.2013.12.003</t>
  </si>
  <si>
    <t>AC8ST</t>
  </si>
  <si>
    <t>WOS:000332805800023</t>
  </si>
  <si>
    <t>Yang, F; Ning, ZF; Liu, HQ</t>
  </si>
  <si>
    <t>Yang, Feng; Ning, Zhengfu; Liu, Huiqing</t>
  </si>
  <si>
    <t>Fractal characteristics of shales from a shale gas reservoir in the Sichuan Basin, China</t>
  </si>
  <si>
    <t>Shale gas; Pore structure; Fractal dimension; Nitrogen adsorption; Adsorption capacity</t>
  </si>
  <si>
    <t>NORTHEASTERN BRITISH-COLUMBIA; MISSISSIPPIAN BARNETT SHALE; METHANE SORPTION CAPACITY; CH4 ADSORPTION CAPACITY; PORE-STRUCTURE; GEOLOGICAL CONTROLS; SURFACE-AREA; COALS; SYSTEMS</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</si>
  <si>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</si>
  <si>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</si>
  <si>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(通讯作者)，China Univ Petr, Minist Educ, Key Lab Petr Engn, 18 Fuxue Rd, Beijing 102249, Peoples R China.</t>
  </si>
  <si>
    <t>yangfeng227@163.com</t>
  </si>
  <si>
    <t>Yang, Feng/P-5082-2016</t>
  </si>
  <si>
    <t>Yang, Feng/0000-0002-4249-0103</t>
  </si>
  <si>
    <t>National Natural Science Foundation of China [51274214]; Ministry of Education of China through the Science and Technology Research Major Project [311008]; State Key Laboratory of Petroleum Resources and Prospecting Independent Research Subject [PRP/indep-3-1108]</t>
  </si>
  <si>
    <t>National Natural Science Foundation of China(National Natural Science Foundation of China (NSFC)); Ministry of Education of China through the Science and Technology Research Major Project; State Key Laboratory of Petroleum Resources and Prospecting Independent Research Subject</t>
  </si>
  <si>
    <t>The authors would like to acknowledge the financial support of the National Natural Science Foundation of China (Grant No. 51274214), Ministry of Education of China through the Science and Technology Research Major Project (Grant No. 311008), State Key Laboratory of Petroleum Resources and Prospecting Independent Research Subject (Grant No. PRP/indep-3-1108).</t>
  </si>
  <si>
    <t>10.1016/j.fuel.2013.07.040</t>
  </si>
  <si>
    <t>234LY</t>
  </si>
  <si>
    <t>WOS:000325647000043</t>
  </si>
  <si>
    <t>Hao, F; Zou, HY; Lu, YC</t>
  </si>
  <si>
    <t>Hao, Fang; Zou, Huayao; Lu, Yongchao</t>
  </si>
  <si>
    <t>Mechanisms of shale gas storage: Implications for shale gas exploration in China</t>
  </si>
  <si>
    <t>AAPG BULLETIN</t>
  </si>
  <si>
    <t>MISSISSIPPIAN BARNETT SHALE; FORT-WORTH BASIN; ORGANIC-MATTER MATURATION; NORTH-CENTRAL TEXAS; BOHAI BAY BASIN; SICHUAN BASIN; PETROLEUM-EXPLORATION; MIGRATION PATHWAYS; SEDIMENTARY BASIN; PORE STRUCTURE</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</si>
  <si>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</si>
  <si>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</si>
  <si>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(通讯作者)，China Univ Petr, State Key Lab Petr Resources &amp; Prospecting, Beijing, Peoples R China.</t>
  </si>
  <si>
    <t>haofang@cug.edu.cn; huayaozou@cup.edu.cn; yclu@cug.edu.cn</t>
  </si>
  <si>
    <t>China Geological Survey</t>
  </si>
  <si>
    <t>China Geological Survey(China Geological Survey)</t>
  </si>
  <si>
    <t>This research was supported by China Geological Survey. We thank Barry J. Katz and two anonymous AAPG reviewers for their critical and constructive reviews. We also thank Stephen E. Laubach (AAPG Editor) for his constructive comments and instructions, which helped improve the manuscript. We thank Frances Whitehurst for her editorial assistance and patience.</t>
  </si>
  <si>
    <t>AMER ASSOC PETROLEUM GEOLOGIST</t>
  </si>
  <si>
    <t>1444 S BOULDER AVE, PO BOX 979, TULSA, OK 74119-3604 USA</t>
  </si>
  <si>
    <t>0149-1423</t>
  </si>
  <si>
    <t>1558-9153</t>
  </si>
  <si>
    <t>AAPG BULL</t>
  </si>
  <si>
    <t>AAPG Bull.</t>
  </si>
  <si>
    <t>10.1306/02141312091</t>
  </si>
  <si>
    <t>198RF</t>
  </si>
  <si>
    <t>WOS:000322939300005</t>
  </si>
  <si>
    <t>Ge, L; Han, CC; Xiao, XL; Guo, LL</t>
  </si>
  <si>
    <t>Ge, Lei; Han, Changcun; Xiao, Xinlai; Guo, Lele</t>
  </si>
  <si>
    <t>Synthesis and characterization of composite visible light active photocatalysts MoS2-g-C3N4 with enhanced hydrogen evolution activity</t>
  </si>
  <si>
    <t>INTERNATIONAL JOURNAL OF HYDROGEN ENERGY</t>
  </si>
  <si>
    <t>Graphitic carbon nitride; Molybdenum disulfide; Photocatalysis; Hydrogen evolution; Composite photocatalysts</t>
  </si>
  <si>
    <t>GRAPHITIC CARBON NITRIDE; REDUCED GRAPHENE OXIDE; EFFICIENT PHOTOCATALYSTS; ELECTRONIC-STRUCTURE; H-2 EVOLUTION; MOS2; TIO2; G-C3N4; WATER; SEMICONDUCTOR</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</si>
  <si>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</si>
  <si>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</si>
  <si>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(通讯作者)，China Univ Petr, Coll Sci, Key Lab Heavy Oil Proc, 18 Fuxue Rd, Beijing 102249, Peoples R China.</t>
  </si>
  <si>
    <t>Ge, Lei/0000-0002-7510-7334</t>
  </si>
  <si>
    <t>0360-3199</t>
  </si>
  <si>
    <t>1879-3487</t>
  </si>
  <si>
    <t>INT J HYDROGEN ENERG</t>
  </si>
  <si>
    <t>Int. J. Hydrog. Energy</t>
  </si>
  <si>
    <t>10.1016/j.ijhydene.2013.04.006</t>
  </si>
  <si>
    <t>Chemistry, Physical; Electrochemistry; Energy &amp; Fuels</t>
  </si>
  <si>
    <t>Chemistry; Electrochemistry; Energy &amp; Fuels</t>
  </si>
  <si>
    <t>162WM</t>
  </si>
  <si>
    <t>WOS:000320296700005</t>
  </si>
  <si>
    <t>Zhang, M; Zhu, WS; Xun, SH; Li, HM; Gu, QQ; Zhao, Z; Wang, Q</t>
  </si>
  <si>
    <t>Zhang, Ming; Zhu, Wenshuai; Xun, Suhang; Li, Huaming; Gu, Qingqing; Zhao, Zhen; Wang, Qian</t>
  </si>
  <si>
    <t>Deep oxidative desulfurization of dibenzothiophene with POM-based hybrid materials in ionic liquids</t>
  </si>
  <si>
    <t>Oxidative desulfurization; Dibenzothiophene; POM-based hybrid material; Ionic liquids</t>
  </si>
  <si>
    <t>LIGHT GAS OIL; ROOM-TEMPERATURE; EXTRACTIVE DESULFURIZATION; DIESEL FUEL; ADSORPTIVE DESULFURIZATION; RECOVERABLE CATALYST; ACID; PERFORMANCE; SOLVENT; OXIDE</t>
  </si>
  <si>
    <t>A series of POM-based hybrid materials: phosphotungstic acid supported ceria (HPW-CeO2) have been synthesized and characterized by X-ray diffraction (XRD), Thermogravimetric-differential scanning (TG-DSC) analysis, Scanning electron microscopy (SEM), FT-Raman, FT-IR, UV-vis, and BET analysis. Combined with [C(8)mim]BF4, the catalyst was very efficient on the removal of DBT by using H2O2 as the oxidant under mild reaction conditions, which could reach a sulfur removal of 99.4%. The amount of catalyst, O/S molar ratio, reaction time and temperatures were evaluated in detail, and the favorable operating condition was obtained as well as the kinetic study of substrates. The structure-activity relationship was systematically investigated. Oxidative desulfurization system could be recycled for ten times without significant decrease in activity. A mechanism was proposed to investigate the oxidation process of DBT. (C) 2013 Elsevier B.V. All rights reserved.</t>
  </si>
  <si>
    <t>[Zhang, Ming; Zhu, Wenshuai; Xun, Suhang; Li, Huaming; Gu, Qingqing] Jiangsu Univ, Sch Chem &amp; Chem Engn, Zhenjiang 212013, Peoples R China; [Zhao, Zhen] China Univ Petr, State Key Lab Heavy Oil Proc, Beijing 102249, Peoples R China; [Wang, Qian] Jiangsu Univ, Sch Energy &amp; Power Engn, Zhenjiang 212013, Peoples R China</t>
  </si>
  <si>
    <t>Li, HM (通讯作者)，Jiangsu Univ, Sch Chem &amp; Chem Engn, Zhenjiang 212013, Peoples R China.</t>
  </si>
  <si>
    <t>lihm@ujs.edu.cn</t>
  </si>
  <si>
    <t>huaming, li/S-1885-2016</t>
  </si>
  <si>
    <t>National Nature Science Foundation of China [21076099, 21106055, 21276117]; Specialized Research Fund for the Doctoral Program of Higher Education of China [20103227110016]; Natural Science Foundation of Jiangsu Province [BK2011506]; Doctoral Innovation Fund of Jiangsu Province [CXZZ11-0569]; State Key Laboratory of Heavy Oil Processing</t>
  </si>
  <si>
    <t>National Nature Science Foundation of China(National Natural Science Foundation of China (NSFC)); Specialized Research Fund for the Doctoral Program of Higher Education of China(Specialized Research Fund for the Doctoral Program of Higher Education (SRFDP)); Natural Science Foundation of Jiangsu Province(Natural Science Foundation of Jiangsu Province); Doctoral Innovation Fund of Jiangsu Province; State Key Laboratory of Heavy Oil Processing</t>
  </si>
  <si>
    <t>This work was financially supported by the National Nature Science Foundation of China (Nos. 21076099, 21106055, 21276117), Specialized Research Fund for the Doctoral Program of Higher Education of China (No. 20103227110016), The Natural Science Foundation of Jiangsu Province (No. BK2011506), Doctoral Innovation Fund of Jiangsu Province (CXZZ11-0569), Supported by State Key Laboratory of Heavy Oil Processing.</t>
  </si>
  <si>
    <t>10.1016/j.cej.2012.11.138</t>
  </si>
  <si>
    <t>125LL</t>
  </si>
  <si>
    <t>WOS:000317541200037</t>
  </si>
  <si>
    <t>Hook, M; Tang, X</t>
  </si>
  <si>
    <t>Hook, Mikael; Tang, Xu</t>
  </si>
  <si>
    <t>Depletion of fossil fuels and anthropogenic climate change-A review</t>
  </si>
  <si>
    <t>Fossil fuel depletion; Emission scenarios; Anthropogenic climate change</t>
  </si>
  <si>
    <t>RANGE ENERGY FORECASTS; GLOBAL OIL; EMISSION SCENARIOS; DECLINE RATES; PEAK; GAS; GROWTH; PROJECTIONS; RETURN; UNCERTAINTY</t>
  </si>
  <si>
    <t>Future scenarios with significant anthropogenic climate change also display large increases in world production of fossil fuels, the principal CO2 emission source. Meanwhile, fossil fuel depletion has also been identified as a future challenge. This chapter reviews the connection between these two issues and concludes that limits to availability of fossil fuels will set a limit for mankind's ability to affect the climate. However, this limit is unclear as various studies have reached quite different conclusions regarding future atmospheric CO2 concentrations caused by fossil fuel limitations. It is concluded that the current set of emission scenarios used by the IPCC and others is perforated by optimistic expectations on future fossil fuel production that are improbable or even unrealistic. The current situation, where climate models largely rely on emission scenarios detached from the reality of supply and its inherent problems are problematic. In fact, it may even mislead planners and politicians into making decisions that mitigate one problem but make the other one worse. It is important to understand that the fossil energy problem and the anthropogenic climate change problem are tightly connected and need to be treated as two interwoven challenges necessitating a holistic solution. (C) 2012 Elsevier Ltd. All rights reserved.</t>
  </si>
  <si>
    <t>[Hook, Mikael] Uppsala Univ, Dept Earth Sci, S-75236 Uppsala, Sweden; [Tang, Xu] China Univ Petr, Sch Business Adm, Beijing 102299, Peoples R China</t>
  </si>
  <si>
    <t>Hook, M (通讯作者)，Uppsala Univ, Dept Earth Sci, Villavagen 16, S-75236 Uppsala, Sweden.</t>
  </si>
  <si>
    <t>Mikael.Hook@geo.uu.se</t>
  </si>
  <si>
    <t>10.1016/j.enpol.2012.10.046</t>
  </si>
  <si>
    <t>073WZ</t>
  </si>
  <si>
    <t>WOS:000313775100071</t>
  </si>
  <si>
    <t>Shi, Q; Pan, N; Long, HY; Cui, DC; Guo, XF; Long, YH; Chung, KH; Zhao, SQ; Xu, CM; Hsu, CS</t>
  </si>
  <si>
    <t>Shi, Quan; Pan, Na; Long, Haiyan; Cui, Dechun; Guo, Xiaofen; Long, Yinhua; Chung, Keng H.; Zhao, Suoqi; Xu, Chunming; Hsu, Chang Samuel</t>
  </si>
  <si>
    <t>Characterization of Middle-Temperature Gasification Coal Tar. Part 3: Molecular Composition of Acidic Compounds</t>
  </si>
  <si>
    <t>RESONANCE MASS-SPECTROMETRY; GAS-CHROMATOGRAPHY; CRUDE OILS; AROMATIC-COMPOUNDS; BOILING PHENOLS; HEAVY PETROLEUM; NSO COMPOUNDS; FULVIC-ACIDS; IDENTIFICATION; RESOLUTION</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</si>
  <si>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</si>
  <si>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</si>
  <si>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(通讯作者)，China Univ Petr, State Key Lab Heavy Oil Proc, Beijing 102249, Peoples R China.</t>
  </si>
  <si>
    <t>sq@cup.edu.cn; sam.hsu@gmail.com</t>
  </si>
  <si>
    <t>Shi, Q/X-5401-2018</t>
  </si>
  <si>
    <t>Shi, Q/0000-0002-1363-1237</t>
  </si>
  <si>
    <t>National High-tech R&amp;D Program of China [2011AA05A202]; National Basic Research Program of China [2010CB226901]</t>
  </si>
  <si>
    <t>National High-tech R&amp;D Program of China; National Basic Research Program of China(National Basic Research Program of China)</t>
  </si>
  <si>
    <t>This work was supported by the National High-tech R&amp;D Program of China (2011AA05A202) and the National Basic Research Program of China (2010CB226901).</t>
  </si>
  <si>
    <t>10.1021/ef301431y</t>
  </si>
  <si>
    <t>122OP</t>
  </si>
  <si>
    <t>WOS:000317327700013</t>
  </si>
  <si>
    <t>Ge, L; Zuo, F; Liu, JK; Ma, Q; Wang, C; Sun, DZ; Bartels, L; Feng, PY</t>
  </si>
  <si>
    <t>Ge, Lei; Zuo, Fan; Liu, Jikai; Ma, Quan; Wang, Chen; Sun, Dezheng; Bartels, Ludwig; Feng, Pingyun</t>
  </si>
  <si>
    <t>Synthesis and Efficient Visible Light Photocatalytic Hydrogen Evolution of Polymeric g-C3N4 Coupled with CdS Quantum Dots</t>
  </si>
  <si>
    <t>JOURNAL OF PHYSICAL CHEMISTRY C</t>
  </si>
  <si>
    <t>ELECTRONIC-STRUCTURE; METHYL-ORANGE; PHOTODEGRADATION; DEGRADATION; PERFORMANCE; MORPHOLOGY; OXIDATION; SERIES; FILMS; O-2</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</si>
  <si>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</si>
  <si>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</si>
  <si>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(通讯作者)，Univ Calif Riverside, Dept Chem, Riverside, CA 92521 USA.</t>
  </si>
  <si>
    <t>pingyun.feng@ucr.edu</t>
  </si>
  <si>
    <t>NSF [DMR-0907175, CHE-1213795]; National Science Foundation of China [21003157]; Beijing Nova Program [2008B76]; Science Foundation of China University of Petroleum, Beijing [KYJJ2012-06-20]; U.S. Department of Energy [DE-FG02-07ER15842]</t>
  </si>
  <si>
    <t>NSF(National Science Foundation (NSF)); National Science Foundation of China(National Natural Science Foundation of China (NSFC)); Beijing Nova Program(Beijing Municipal Science &amp; Technology Commission); Science Foundation of China University of Petroleum, Beijing; U.S. Department of Energy(United States Department of Energy (DOE))</t>
  </si>
  <si>
    <t>This work was financially supported by the NSF (DMR-0907175 and CHE-1213795), the National Science Foundation of China (Grant No. 21003157), Beijing Nova Program (Grant No. 2008B76), and Science Foundation of China University of Petroleum, Beijing (Grant No. KYJJ2012-06-20). L.B. acknowledges support by the U.S. Department of Energy grant DE-FG02-07ER15842.</t>
  </si>
  <si>
    <t>1932-7447</t>
  </si>
  <si>
    <t>1932-7455</t>
  </si>
  <si>
    <t>J PHYS CHEM C</t>
  </si>
  <si>
    <t>J. Phys. Chem. C</t>
  </si>
  <si>
    <t>JUN 28</t>
  </si>
  <si>
    <t>10.1021/jp3041692</t>
  </si>
  <si>
    <t>965LS</t>
  </si>
  <si>
    <t>WOS:000305769900029</t>
  </si>
  <si>
    <t>Yan, J; Fan, ZJ; Sun, W; Ning, GQ; Wei, T; Zhang, Q; Zhang, RF; Zhi, LJ; Wei, F</t>
  </si>
  <si>
    <t>Yan, Jun; Fan, Zhuangjun; Sun, Wei; Ning, Guoqing; Wei, Tong; Zhang, Qiang; Zhang, Rufan; Zhi, Linjie; Wei, Fei</t>
  </si>
  <si>
    <t>Advanced Asymmetric Supercapacitors Based on Ni(OH)2/Graphene and Porous Graphene Electrodes with High Energy Density</t>
  </si>
  <si>
    <t>ADVANCED FUNCTIONAL MATERIALS</t>
  </si>
  <si>
    <t>energy density; graphene; hierarchical structures; nickel hydroxide; supercapacitors</t>
  </si>
  <si>
    <t>ALPHA-NICKEL HYDROXIDE; HIGH-POWER; HYDROTHERMAL SYNTHESIS; ACTIVATED CARBON; SURFACE-AREA; CAPACITOR; PERFORMANCE; NI(OH)(2); COMPOSITES; DESIGN</t>
  </si>
  <si>
    <t>Hierarchical flowerlike nickel hydroxide decorated on graphene sheets has been prepared by a facile and cost-effective microwave-assisted method. In order to achieve high energy and power densities, a high-voltage asymmetric supercapacitor is successfully fabricated using Ni(OH)2/graphene and porous graphene as the positive and negative electrodes, respectively. Because of their unique structure, both of these materials exhibit excellent electrochemical performances. The optimized asymmetric supercapacitor could be cycled reversibly in the high-voltage region of 01.6 V and displays intriguing performances with a maximum specific capacitance of 218.4 F g-1 and high energy density of 77.8 Wh kg-1. Furthermore, the Ni(OH)2/graphene//porous graphene supercapacitor device exhibits an excellent long cycle life along with 94.3% specific capacitance retained after 3000 cycles. These fascinating performances can be attributed to the high capacitance and the positive synergistic effects of the two electrodes. The impressive results presented here may pave the way for promising applications in high energy density storage systems.</t>
  </si>
  <si>
    <t>[Yan, Jun; Fan, Zhuangjun; Sun, Wei; Wei, Tong] Harbin Engn Univ, Coll Mat Sci &amp; Chem Engn, Key Lab Superlight Mat &amp; Surface Technol, Minist Educ, Harbin 150001, Peoples R China; [Ning, Guoqing] China Univ Petr, State Key Lab Heavy Oil Proc, Beijing 102249, Peoples R China; [Zhi, Linjie] Natl Ctr Nanosci &amp; Technol China, Beijing 100190, Peoples R China; [Zhang, Qiang; Zhang, Rufan; Wei, Fei] Tsinghua Univ, Beijing Key Lab Green Chem React Engn &amp; Technol, Dept Chem Engn, Beijing 100084, Peoples R China</t>
  </si>
  <si>
    <t>Yan, J (通讯作者)，Harbin Engn Univ, Coll Mat Sci &amp; Chem Engn, Key Lab Superlight Mat &amp; Surface Technol, Minist Educ, Harbin 150001, Peoples R China.</t>
  </si>
  <si>
    <t>fanzhj666@163.com; zhilj@nanoctr.cn; weifei@flotu.org</t>
  </si>
  <si>
    <t>National Science Foundation of China [51077014, 21003028]; China Postdoctoral Science Foundation [20100480058, 201104411]; Heilongjiang Postdoctoral Foundation [LBH-Z10205]; Fundamental Research funds for the Central Universities; Program for New Century Excellent Talents in University [NCET-10-0050]</t>
  </si>
  <si>
    <t>National Science Foundation of China(National Natural Science Foundation of China (NSFC)); China Postdoctoral Science Foundation(China Postdoctoral Science Foundation); Heilongjiang Postdoctoral Foundation; Fundamental Research funds for the Central Universities(Fundamental Research Funds for the Central Universities); Program for New Century Excellent Talents in University(Program for New Century Excellent Talents in University (NCET))</t>
  </si>
  <si>
    <t>The authors acknowledge financial support from the National Science Foundation of China (51077014, 21003028), the China Postdoctoral Science Foundation (20100480058, 201104411), the Heilongjiang Postdoctoral Foundation (LBH-Z10205), Fundamental Research funds for the Central Universities and Program for New Century Excellent Talents in University (NCET-10-0050).</t>
  </si>
  <si>
    <t>1616-301X</t>
  </si>
  <si>
    <t>1616-3028</t>
  </si>
  <si>
    <t>ADV FUNCT MATER</t>
  </si>
  <si>
    <t>Adv. Funct. Mater.</t>
  </si>
  <si>
    <t>JUN 20</t>
  </si>
  <si>
    <t>10.1002/adfm.201102839</t>
  </si>
  <si>
    <t>953IN</t>
  </si>
  <si>
    <t>WOS:000304860500022</t>
  </si>
  <si>
    <t>Ge, L; Han, CC</t>
  </si>
  <si>
    <t>Ge, Lei; Han, Changcun</t>
  </si>
  <si>
    <t>Synthesis of MWNTs/g-C3N4 composite photocatalysts with efficient visible light photocatalytic hydrogen evolution activity</t>
  </si>
  <si>
    <t>Photocatalysis; Carbon nanotubes; Carbon nitrides; Hydrogen evolution</t>
  </si>
  <si>
    <t>GRAPHITIC CARBON NITRIDE; CDS QUANTUM DOTS; METHYL-ORANGE; DOPED TIO2; SELECTIVE OXIDATION; RHODAMINE-B; THIN-FILMS; DEGRADATION; WATER; IRRADIATION</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</si>
  <si>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</si>
  <si>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</si>
  <si>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(通讯作者)，China Univ Petr, Dept Mat Sci &amp; Engn, Coll Sci, 18 Fuxue Rd, Beijing 102249, Peoples R China.</t>
  </si>
  <si>
    <t>National Science Foundation of China [21003157]; Beijing Nova Program [2008B76]; Doctor Foundation of Chinese Ministry of Education [200804251014]</t>
  </si>
  <si>
    <t>National Science Foundation of China(National Natural Science Foundation of China (NSFC)); Beijing Nova Program(Beijing Municipal Science &amp; Technology Commission); Doctor Foundation of Chinese Ministry of Education(Ministry of Education, China)</t>
  </si>
  <si>
    <t>This work was financially supported by the National Science Foundation of China (grant no. 21003157), Beijing Nova Program (grant no. 2008B76) and Doctor Foundation of Chinese Ministry of Education (grant no. 200804251014).</t>
  </si>
  <si>
    <t>MAY 18</t>
  </si>
  <si>
    <t>10.1016/j.apcatb.2012.01.021</t>
  </si>
  <si>
    <t>932LT</t>
  </si>
  <si>
    <t>WOS:000303293300029</t>
  </si>
  <si>
    <t>DOI Link</t>
  </si>
  <si>
    <t>Web of Science Record</t>
  </si>
  <si>
    <t>Wang, H; Wang, AQ; Wang, XQ; Zeng, XY; Xing, HJ</t>
  </si>
  <si>
    <t>Wang, Huan; Wang, Anqi; Wang, Xinqiao; Zeng, Xiangyin; Xing, Houjuan</t>
  </si>
  <si>
    <t>AMPK/PPAR-gamma/NF-kappa B axis participates in ROS-mediated apoptosis and autophagy caused by cadmium in pig liver</t>
  </si>
  <si>
    <t>ENVIRONMENTAL POLLUTION</t>
  </si>
  <si>
    <t>Cadmium; Pig; Liver; Apoptosis; Autophagy; AMPK/PPAR-gamma/NF-kappa B pathway</t>
  </si>
  <si>
    <t>ACTIVATED PROTEIN-KINASE; OXIDATIVE STRESS; HEMATOLOGICAL PARAMETERS; GROWTH-HORMONE; CELL-DEATH; INFLAMMATION; CONTRIBUTES; ZINC; ACCUMULATION; PATHWAY</t>
  </si>
  <si>
    <t>The experiment was conducted to investigate the effects of Cadmium (Cd) on growth performance, blood biochemical parameters, oxidative stress, hepatocyte apoptosis and autophagy of weaned piglets. A total of 12 healthy weaned piglets were randomly assigned to the control and the Cd group, which were fed with a basal diet and the basal diet supplemented with 15 +/- 0.242 mg/kg CdCl2 for 30 d, respectively. Our results demonstrated that Cd significantly decreased final body weight, average daily feed intake (ADFI), average daily gain (ADG) and increased feed-to-gain (F/G) ratio (P &lt; 0.05). For blood biochemical parameters, Cd treatment significantly decreased the red blood cell (RBC), hemoglobin (HGB), hematocrit (HCT), total protein, albumin, copper content and iron content (P &lt; 0.05). In addition, liver injury was observed in the Cd-exposed group. Our results also demonstrated that Cd exposure contributed to the production of ROS, activated the AMPK/PPAR-gamma/NF-kappa B pathway (increasing the expressions of P-AMPK/AMPK, NF-kappa B, I-kappa B-beta, COX-2, and iNOS, decreasing the expressions of PPAR-gamma and I-kappa B-alpha), finally induced autophagy (increasing the expressions of Beclin-1, the ratio of LC3-II/LC3-I and p62), and apoptosis (increasing the expressions of Bax, Bak, Caspase-9, and Caspase-3, decreasing the expression of Bcl-2). Overall, these findings revealed the vital role of AMPK/PPAR-gamma/NF-kappa B pathway in Cd-induced liver apoptosis and autophagy, which provided deeper insights into a better understanding of Cd-induced hepatotoxicity.</t>
  </si>
  <si>
    <t>[Wang, Huan; Wang, Anqi; Zeng, Xiangyin; Xing, Houjuan] Northeast Agr Univ, Coll Anim Sci &amp; Technol, Harbin 150030, Peoples R China; [Wang, Xinqiao] China Univ Petr, Coll Chem Engn &amp; Environm, Beijing 102249, Peoples R China</t>
  </si>
  <si>
    <t>Xing, HJ (通讯作者)，Northeast Agr Univ, Coll Anim Sci &amp; Technol, Harbin 150030, Peoples R China.</t>
  </si>
  <si>
    <t>xhj19800319@126.com</t>
  </si>
  <si>
    <t>Project Fund of Academic Cadre of Northeast Agricultural University [203-54910912]; Earmarked Fund for China Agriculture Research System [CARS-35]</t>
  </si>
  <si>
    <t>Project Fund of Academic Cadre of Northeast Agricultural University; Earmarked Fund for China Agriculture Research System</t>
  </si>
  <si>
    <t>The study was supported by the Project Fund of Academic Cadre of Northeast Agricultural University (Project No. 203-54910912) and the Earmarked Fund for China Agriculture Research System (Project No. CARS-35).</t>
  </si>
  <si>
    <t>0269-7491</t>
  </si>
  <si>
    <t>1873-6424</t>
  </si>
  <si>
    <t>ENVIRON POLLUT</t>
  </si>
  <si>
    <t>Environ. Pollut.</t>
  </si>
  <si>
    <t>10.1016/j.envpol.2021.118659</t>
  </si>
  <si>
    <t>ZD7PI</t>
  </si>
  <si>
    <t>WOS:000758388100002</t>
  </si>
  <si>
    <t>Gao, JH; Song, ZH; Gui, JY; Yuan, SY</t>
  </si>
  <si>
    <t>Gao, Jianhu; Song, Zhaohui; Gui, Jinyong; Yuan, Sanyi</t>
  </si>
  <si>
    <t>Gas-Bearing Prediction Using Transfer Learning and CNNs: An Application to a Deep Tight Dolomite Reservoir</t>
  </si>
  <si>
    <t>Reservoirs; Training; Feature extraction; Data models; Convolution; Numerical models; Mathematical model; Convolutional neural networks (CNNs); deep tight dolomite reservoir; gas prediction; prestack seismic data; transfer learning</t>
  </si>
  <si>
    <t>IMPEDANCE INVERSION</t>
  </si>
  <si>
    <t>Predicting gas-bearing zone of deep tight dolomite reservoirs from prestack seismic data is challenging and subject to great uncertainty. Machine learning especially for deep learning (DL) provides a new potential. One main limitation of the DL-based supervised methods is that they require large amounts of training data. However, well-log labels from the real deep reservoirs are very insufficient. To address this issue, we investigate a method based on convolutional neural networks (CNNs) considering transfer learning to predict gas distribution of deep tight dolomite reservoirs. The CNNs model we used contains three convolutional layers for automatic feature extraction from prestack data and one fully connected (FC) layer for gas-bearing probability prediction. A numerical model is designed based on petrophysical parameters extracted from the real target work area associated with deep tight dolomite reservoirs. The model is used to generate synthetic samples to pretrain the CNNs model. We then fix the network parameters in the first two convolutional layers and decay the learning rates of the third convolutional layer and the FC layer. Using the real samples to fine-tune the pretrained CNNs model with epoch increasing. The optimal predictor is finally trained well for gas-bearing prediction. The method is applied to a real work area of deep tight dolomite reservoir located in western China covering approximately 800 km(2). Examples illustrate the roles of transfer learning on improving gas-bearing distribution of deep tight dolomite reservoirs and increasing the generalization of the method.</t>
  </si>
  <si>
    <t>[Gao, Jianhu; Gui, Jinyong] Res Inst Petr Explorat &amp; Dev, Northwest Branch, Lanzhou 730000, Peoples R China; [Song, Zhaohui; Yuan, Sanyi] China Univ Petr, State Key Lab Petr Resources &amp; Prospecting, Beijing 102249, Peoples R China</t>
  </si>
  <si>
    <t>Yuan, SY (通讯作者)，China Univ Petr, State Key Lab Petr Resources &amp; Prospecting, Beijing 102249, Peoples R China.</t>
  </si>
  <si>
    <t>gaojh@petrochina.com.cn; yuansy@cup.edu.cn</t>
  </si>
  <si>
    <t>National Science and Technology Major Project of China [2016ZX05007006]; National Natural Science Foundation of China [41974140]; Major Scientific Research Program of Petrochina Science and Technology Management Department Comprehensive Seismic Prediction Technique and Software Development of Natural Gas [2019B-0607]; Strategic Cooperation Technology Project CUPB [ZLZX2020-03]; Strategic Cooperation Technology Project of CNPC</t>
  </si>
  <si>
    <t>National Science and Technology Major Project of China; National Natural Science Foundation of China(National Natural Science Foundation of China (NSFC)); Major Scientific Research Program of Petrochina Science and Technology Management Department Comprehensive Seismic Prediction Technique and Software Development of Natural Gas; Strategic Cooperation Technology Project CUPB; Strategic Cooperation Technology Project of CNPC</t>
  </si>
  <si>
    <t>This work was supported in part by the National Science and Technology Major Project of China under Grant 2016ZX05007006, in part by the National Natural Science Foundation of China under Grant 41974140, in part by the Major Scientific Research Program of Petrochina Science and Technology Management Department Comprehensive Seismic Prediction Technique and Software Development of Natural Gas under Grant 2019B-0607, and in part by the Strategic Cooperation Technology Projects of CNPC and CUPB under Grant ZLZX2020-03.</t>
  </si>
  <si>
    <t>10.1109/LGRS.2020.3035568</t>
  </si>
  <si>
    <t>XP3SW</t>
  </si>
  <si>
    <t>WOS:000730789400036</t>
  </si>
  <si>
    <t>Wang, Y; Cheng, HF; Hu, QH; Liu, LF; Jia, LB; Gao, SS; Wang, Y</t>
  </si>
  <si>
    <t>Wang, Yang; Cheng, Hongfei; Hu, Qinhong; Liu, Luofu; Jia, Langbo; Gao, Shasha; Wang, Ye</t>
  </si>
  <si>
    <t>Pore structure heterogeneity of Wufeng-Longmaxi shale, Sichuan Basin, China: Evidence from gas physisorption and multifractal geometries</t>
  </si>
  <si>
    <t>Multifractal; Heterogeneity; Connectivity; Gas adsorption; Pore structure; Isolated organic matter</t>
  </si>
  <si>
    <t>METHANE ADSORPTION; ORDOS BASIN; ORGANIC-MATTER; N-2 ADSORPTION; FE-SEM; POROSITY; INSIGHTS; MARINE; AREA; MATURATION</t>
  </si>
  <si>
    <t>Understanding the heterogeneity of the nanoscale pore structure is critical for assessment of hydrocarbon flow and storage in porous reservoirs. Multifractal theory is a powerful method to acquire the detailed heterogeneity information of the multiple pore system. The generalized dimension spectrum and singularity spectrum are two forms to depict the multifractal feature. Hurst exponent (H) and the width of singularity spectrum (Delta alpha) are two parameters to effectively assess the pore connectivity and heterogeneity, respectively. In this study, multifractal analysis was performed on over-mature Wufeng-Longmaxi shales and their corresponding isolated organic matter (OM) via gas physisorption (CO2 and N-2) test to ascertain the pore heterogeneity and its governing factors. Micropore (diameter&lt;2 nm) structure in bulk shale contains stronger pore heterogeneity but weaker connectivity than meso-macropore (diameter = 2-100 nm) structure. The comparison of heterogeneity features of shale versus its isolated OM reveals that micropore associated with minerals could enhance the micropore heterogeneity in bulk shale, while meso-macmpore existing in minerals could reduce the meso-macmpore heterogeneity in bulk shale. Besides, the total organic carbon content has a positive effect on the micropore heterogeneity. The micropore and meso-macmpore volume have a certain impact on the pore heterogeneity in the corresponding pore size ranges. Compared with the low-mature Bakken shale, the over-mature Wufeng-Longmaxi shale contains the stronger micropore heterogeneity but weaker meso-macmpore heterogeneity, where less difference between the micropore and meso-macropore heterogeneities was also observed. We deduced that the whole shale pore spectrum likely tends to be homogeneous along with the OM thermal maturation.</t>
  </si>
  <si>
    <t>[Wang, Yang; Cheng, Hongfei; Gao, Shasha; Wang, Ye] Changan Univ, Sch Earth Sci &amp; Resources, Xian 710054, Peoples R China; [Wang, Yang; Hu, Qinhong] Univ Texas Arlington, Dept Earth &amp; Environm Sci, Arlington, TX 76019 USA; [Wang, Yang; Liu, Luofu] China Univ Petr, State Key Lab Petr Resources &amp; Prospecting, Beijing 102249, Peoples R China; [Jia, Langbo] Petrochina, Changqing Oil Field, Explorat &amp; Dev Res Inst, Xian 710000, Peoples R China</t>
  </si>
  <si>
    <t>Cheng, HF (通讯作者)，Changan Univ, Sch Earth Sci &amp; Resources, Xian 710054, Peoples R China.;Hu, QH (通讯作者)，Univ Texas Arlington, Dept Earth &amp; Environm Sci, Arlington, TX 76019 USA.</t>
  </si>
  <si>
    <t>h.cheng@chd.edu.cn; maxhu@uta.edu</t>
  </si>
  <si>
    <t>China Postdoctoral Science Foundation [2021M692735]; National Natural Science Foundation of China [41690134]; Fundamental Research Funds for the Central Universities [300102271305]</t>
  </si>
  <si>
    <t>China Postdoctoral Science Foundation(China Postdoctoral Science Foundation); National Natural Science Foundation of China(National Natural Science Foundation of China (NSFC)); Fundamental Research Funds for the Central Universities(Fundamental Research Funds for the Central Universities)</t>
  </si>
  <si>
    <t>This work was supported by China Postdoctoral Science Foundation (No. 2021M692735), National Natural Science Foundation of China (No. 41690134), and Fundamental Research Funds for the Central Universities, CHD (No. 300102271305). The authors thank Ming Guan at China University of Petroleum (Beijing) for his help and discussion on the multifractal theory.</t>
  </si>
  <si>
    <t>10.1016/j.petrol.2021.109313</t>
  </si>
  <si>
    <t>AUG 2021</t>
  </si>
  <si>
    <t>US3UX</t>
  </si>
  <si>
    <t>WOS:000697359700043</t>
  </si>
  <si>
    <t>Shen, WJ (通讯作者)，Chinese Acad Sci, Inst Mech, Key Lab Mech Fluid Solid Coupling Syst, Beijing 100190, Peoples R China.;Shen, WJ (通讯作者)，Southwest Petr Univ, State Key Lab Oil &amp; Gas Reservoir Geol &amp; Exploita, Chengdu 610500, Sichuan, Peoples R China.;Shen, WJ (通讯作者)，Univ Chinese Acad Sci, Sch Engn Sci, Beijing 100049, Peoples R China.</t>
  </si>
  <si>
    <t>Wu, YH (通讯作者)，China Univ Min &amp; Technol, Xuzhou, Jiangsu, Peoples R China.;Cheng, LS (通讯作者)，China Univ Petr, Beijing, Peoples R China.</t>
  </si>
  <si>
    <t>Alkhidir, / Khalid Elyas Mohamed Elameen/N-2311-2019</t>
  </si>
  <si>
    <t>Alkhidir, / Khalid Elyas Mohamed Elameen/0000-0001-5777-0602; Wu, Yonghui/0000-0002-9576-2029</t>
  </si>
  <si>
    <t>Wang, DS (通讯作者)，Tsinghua Univ, Dept Chem, Beijing 100084, Peoples R China.;Liu, LC (通讯作者)，Chinese Acad Sci, Qingdao Inst Bioenergy &amp; Bioproc Technol, Qingdao 266101, Peoples R China.;Liu, J (通讯作者)，China Univ Petr, State Key Lab Heavy Oil Proc, Beijing 102249, Peoples R China.</t>
  </si>
  <si>
    <t>Su, H; Song, SJ; Li, SS; Gao, YQ; Ge, L; Song, WY; Ma, TY; Liu, J</t>
  </si>
  <si>
    <t>Su, Hui; Song, Shaojia; Li, Songsong; Gao, Yangqin; Ge, Lei; Song, Weiyu; Ma, Tianyi; Liu, Jian</t>
  </si>
  <si>
    <t>High-valent bimetal Ni3S2/Co3S4 induced by Cu doping for bifunctional electrocatalytic water splitting</t>
  </si>
  <si>
    <t>Hydrogen evolution reaction; Electrocatalysis; Density functional theory</t>
  </si>
  <si>
    <t>DOPED CARBON; NICKEL FOAM; EFFICIENT; EVOLUTION; HYDROGEN; ALKALINE; HETEROSTRUCTURE; ARRAYS; NI; CONSTRUCTION</t>
  </si>
  <si>
    <t>Rational design of low-cost and efficient electrocatalysts for hydrogen evolution reaction (HER) and oxygen evolution reaction (OER) is imperative for renewable energy conversion. Herein, for the first time, a facile strategy is developed to synthesize M (M = Fe, Cu, Zn, Mo) doped bimetallic sulfide heterostructure Ni3S2/Co3S4 electrocatalysts. The as-prepared bifunctional Cu-Ni3S2/Co3S4 electrode exhibits excellent electrocatalytic activity for HER and OER in 1 M KOH electrolyte, and it requires only an overpotential of 79 mV (150 mV) to deliver 10 mA cm-2 (20 mA cm-2) current density for HER process. Moreover, it shows a considerable low cell voltage of 1.49 V at the current density of 10 mA cm-2 in a two-electrode configuration which is far surpassing most of the reported bifunctional metal sulfides. Meanwhile, besides increasing the specific surface area of the electrocatalyst by optimizing the microstructure, the introduction of Cu cation could also stimulate the formation of high-valent Ni/Co sites, which can be verified by XPS technique. Density function theory calculations demonstrate that the Cu-doping boosts the formation of high valent Co sites and enhances the charge transfer performance of Ni and Co species, thus promotes intrinsic catalytic activity through modulating the d-band center of Co and reducing the adsorption energy of H and O-containing intermediates (H*, OH*, OOH*) on the surface of the catalyst. This work suggests the importance of exploitation of transition metal ion-doping for promoting the electrocatalytic activity of bimetallic sulfides.</t>
  </si>
  <si>
    <t>[Su, Hui; Li, Songsong; Gao, Yangqin; Ge, Lei] China Univ Petr, Coll New Energy &amp; Mat, State Key Lab Heavy Oil Proc, 18 Fuxue Rd, Beijing 102249, Peoples R China; [Song, Shaojia; Song, Weiyu; Liu, Jian] China Univ Petr, Coll Sci, 18 Fuxue Rd, Beijing 102249, Peoples R China; [Ma, Tianyi] Swinburne Univ Technol, Ctr Translat Atomat, Hawthorn, Vic 3122, Australia</t>
  </si>
  <si>
    <t>Ge, L (通讯作者)，China Univ Petr, Coll New Energy &amp; Mat, State Key Lab Heavy Oil Proc, 18 Fuxue Rd, Beijing 102249, Peoples R China.;Liu, J (通讯作者)，China Univ Petr, Coll Sci, 18 Fuxue Rd, Beijing 102249, Peoples R China.;Ma, TY (通讯作者)，Swinburne Univ Technol, Ctr Translat Atomat, Hawthorn, Vic 3122, Australia.</t>
  </si>
  <si>
    <t>gelei@cup.edu.cn; tianyima@swin.edu.au; liujian@cup.edu</t>
  </si>
  <si>
    <t>Ma, Tianyi/J-1868-2019</t>
  </si>
  <si>
    <t>Ma, Tianyi/0000-0002-1042-8700; Ge, Lei/0000-0002-7510-7334</t>
  </si>
  <si>
    <t>National Key R&amp;D Program of China [2019YFC1907602]; National Natural Science Foundation of China [51572295, 21273285, 21003157]</t>
  </si>
  <si>
    <t>National Key R&amp;D Program of China; National Natural Science Foundation of China(National Natural Science Foundation of China (NSFC))</t>
  </si>
  <si>
    <t>This work was financially supported by National Key R&amp;D Program of China (Grant No. 2019YFC1907602) and National Natural Science Foundation of China (Grant No. 51572295, 21273285 and 21003157) .</t>
  </si>
  <si>
    <t>SEP 15</t>
  </si>
  <si>
    <t>10.1016/j.apcatb.2021.120225</t>
  </si>
  <si>
    <t>APR 2021</t>
  </si>
  <si>
    <t>SU5UU</t>
  </si>
  <si>
    <t>WOS:000663203000004</t>
  </si>
  <si>
    <t>Ge, L (通讯作者)，China Univ Petr, State Key Lab Heavy Oil Proc, Coll New Energy &amp; Mat, 18 Fuxue Rd, Beijing 102249, Peoples R China.;Feng, PY (通讯作者)，Univ Calif Riverside, Dept Chem, Riverside, CA 92521 USA.</t>
  </si>
  <si>
    <t>Zou, RQ (通讯作者)，Peking Univ, Sch Mat Sci &amp; Engn, Beijing Key Lab Theory &amp; Technol Adv Battery Mat, Beijing 100871, Peoples R China.;Zou, RQ (通讯作者)，Peking Univ, Inst Clean Energy, Beijing 100871, Peoples R China.</t>
  </si>
  <si>
    <t>Hu, T; Pang, XQ; Jiang, FJ (通讯作者)，State Key Lab Petr Resources &amp; Prospecting, Beijing 102249, Peoples R China.;Wang, QF (通讯作者)，PetroChina, Res Inst Petr Explorat &amp; Dev, Beijing 100083, Peoples R China.</t>
  </si>
  <si>
    <t>Ren, XH (通讯作者)，Cent South Univ, Business Sch, Changsha 410083, Hunan, Peoples R China.;Dong, KY (通讯作者)，Univ Int Business &amp; Econ, Sch Int Trade &amp; Econ, Beijing 100029, Peoples R China.</t>
  </si>
  <si>
    <t>Li, ZX (通讯作者)，China Univ Petr, Coll New Energy &amp; Mat, State Key Lab Heavy Oil Proc, Beijing 102249, Peoples R China.;Wang, ZK (通讯作者)，Soochow Univ, Inst Funct Nano &amp; Soft Mat FUNSOM, Jiangsu Key Lab Carbon Based Funct Mat &amp; Devices, Suzhou 215123, Jiangsu, Peoples R China.;Meng, D; Yang, Y (通讯作者)，Univ Calif Los Angeles, Dept Mat Sci &amp; Engn, Los Angeles, CA 90095 USA.</t>
  </si>
  <si>
    <t>Cai, JC (通讯作者)，China Univ Geosci, Inst Geophys &amp; Geomat, Wuhan 430074, Peoples R China.;Cai, JC (通讯作者)，China Univ Petr, State Key Lab Petr Resources &amp; Prospecting, Beijing 102249, Peoples R China.</t>
  </si>
  <si>
    <t>Ma, LQ (通讯作者)，China Univ Min &amp; Technol, Xuzhou, Jiangsu, Peoples R China.;Cheng, LS (通讯作者)，China Univ Petr, Beijing, Peoples R China.</t>
  </si>
  <si>
    <t>Sun, W (通讯作者)，Cent South Univ, Sch Minerals Proc &amp; Bioengn, Changsha, Hunan, Peoples R China.;Xu, SM (通讯作者)，Tsinghua Univ, Inst Nucl &amp; New Energy Technol, Beijing, Peoples R China.;He, YH (通讯作者)，James Cook Univ, Coll Sci &amp; Engn, Douglas, Qld, Australia.</t>
  </si>
  <si>
    <t>Tang, M (通讯作者)，Peking Univ, Sch Earth &amp; Space Sci, Beijing 100871, Peoples R China.;Tang, M (通讯作者)，Rice Univ, Dept Earth Environm &amp; Planetary Sci, Houston, TX 77005 USA.;Ji, WQ (通讯作者)，Chinese Acad Sci, Inst Geol &amp; Geophys, State Key Lab Lithospher Evolut, POB 9825, Beijing 100029, Peoples R China.</t>
  </si>
  <si>
    <t>Wen, Yangyang/GLT-8193-2022</t>
  </si>
  <si>
    <t>Xue, L; Liu, YT; Xiong, YF; Liu, YL; Cui, XH; Lei, G</t>
  </si>
  <si>
    <t>Xue, Liang; Liu, Yuetian; Xiong, Yifei; Liu, Yanli; Cui, Xuehui; Lei, Gang</t>
  </si>
  <si>
    <t>A data-driven shale gas production forecasting method based on the multi-objective random forest regression</t>
  </si>
  <si>
    <t>Shale gas; Production forecasting; Machine learning; Random forest</t>
  </si>
  <si>
    <t>DISCRETE-FRACTURE MODEL; PERFORMANCE PREDICTION; RESERVOIR SIMULATION; FLOW; PERMEABILITY; OPTIMIZATION; PRESSURE; WORKFLOW; FACIES; BASIN</t>
  </si>
  <si>
    <t>Shale gas is an important unconventional natural gas resource existing in shale reservoir with huge reserves. Due to the ultralow porosity and permeability, it requires the horizontal well drilling and the multi-stage hydraulic fracturing technology to successfully produce the shale gas. The accurate prediction of shale gas production is crucial to the reasonable design of the development plan. However, due to the complex hydraulic fracture network and the gas flow mechanism, the physics-based shale gas production prediction model is still under way. The data-driven model provide an alternative way to deal with the production prediction problem. The multi-objective random forest method is proposed to predict the dynamic production data. The geological and hydraulic fracturing properties are used as input feature. Its prediction performance is evaluated based on the R squared values after determining the appropriate hyper-parameters. The ranking of variable importance can be helpful to improve the interpretability of the data-driven model. The initial peak production rate before declining can be also used as an additional input feature. With the initial peak production rate augmented into the feature set, it can greatly improve the prediction of shale gas production. The variable importance analysis results show that it can be the most influencing factor to prediction accuracy and the ranking of other factors can be altered significantly. The performance of multi-objective random forest (MORF) and multi-output regression chain (MORC) methods are compared, and the comparison result indicates MORC requires a relatively smaller random forest structure, but the prediction performance of MORF is better than MORC. More sample data with less measurement errors can increase the accuracy of the data-driven shale gas production model but there exists a threshold value to improve the accuracy of the data-driven shale gas production model but there exists a threshold value to improve the accuracy gain.</t>
  </si>
  <si>
    <t>[Xue, Liang; Liu, Yuetian] China Univ Petr, State Key Lab Petr Resources &amp; Prospecting, Beijing 102249, Peoples R China; [Xue, Liang; Liu, Yuetian] China Univ Petr, Dept Oil Gas Field Dev Engn, Coll Petr Engn, Beijing 102249, Peoples R China; [Xiong, Yifei] Univ Chinese Acad Sci, Beijing 100049, Peoples R China; [Xiong, Yifei] Shanghai Astron Observ, Shanghai 200030, Peoples R China; [Liu, Yanli; Cui, Xuehui] China Univ Petr, Coll Sci, Beijing 102249, Peoples R China; [Lei, Gang] King Fahd Univ Petr &amp; Minerals, Dept Petr Engn, CPG, Dhahran 31261, Saudi Arabia</t>
  </si>
  <si>
    <t>Lei, G (通讯作者)，King Fahd Univ Petr &amp; Minerals, Dept Petr Engn, CPG, Dhahran 31261, Saudi Arabia.</t>
  </si>
  <si>
    <t>gang.lei@kfupm.edu.sa</t>
  </si>
  <si>
    <t>Lei, Gang/AAC-2906-2019</t>
  </si>
  <si>
    <t>National Science and Technology Major Project of China [2016ZX05037003-003, 2017ZX05032004-002]; SINOPEC Ministry of Science and Technology Basic Prospective Research Project [P18086-5]; National Natural Science Foundation of China [51374222]; Major Science and Technology Project of CNPC [2017E-0405]; SINOPEC Science and Technology Key Program [P18049-1]; Science Foundation of China University of Petroleum, Beijing [2462018QZDX13, 2462020YXZZ028]</t>
  </si>
  <si>
    <t>National Science and Technology Major Project of China; SINOPEC Ministry of Science and Technology Basic Prospective Research Project; National Natural Science Foundation of China(National Natural Science Foundation of China (NSFC)); Major Science and Technology Project of CNPC; SINOPEC Science and Technology Key Program; Science Foundation of China University of Petroleum, Beijing</t>
  </si>
  <si>
    <t>This work is funded by the National Science and Technology Major Project of China (Grant Numbers 2016ZX05037003-003, 2017ZX05032004-002), the SINOPEC Ministry of Science and Technology Basic Prospective Research Project (Grant Number P18086-5), National Natural Science Foundation of China (Grant Number 51374222), Major Science and Technology Project of CNPC (Grant Number 2017E-0405), SINOPEC Science and Technology Key Program (Grant Number P18049-1) and Supported by Science Foundation of China University of Petroleum, Beijing (No. 2462018QZDX13 and 2462020YXZZ028).</t>
  </si>
  <si>
    <t>10.1016/j.petrol.2020.107801</t>
  </si>
  <si>
    <t>PI0RP</t>
  </si>
  <si>
    <t>WOS:000600808100109</t>
  </si>
  <si>
    <t>Li, J (通讯作者)，Tsinghua Univ, Dept Chem, Beijing 100084, Peoples R China.;Li, J (通讯作者)，Tsinghua Univ, Key Lab Organ Optoelect &amp; Mol Engn, Minist Educ, Beijing 100084, Peoples R China.;Li, J (通讯作者)，Southern Univ Sci &amp; Technol, Dept Chem, Shenzhen 518055, Guangdong, Peoples R China.</t>
  </si>
  <si>
    <t>Sun, Z (通讯作者)，China Univ Min &amp; Technol, State Key Lab Coal Resources &amp; Safe Min, Xuzhou 221116, Jiangsu, Peoples R China.;Nasrabadi, H (通讯作者)，Texas A&amp;M Univ, Dept Petr Engn, College Stn, TX 77843 USA.</t>
  </si>
  <si>
    <t>Sun, Zheng/H-1503-2019</t>
  </si>
  <si>
    <t>Sun, Zheng/0000-0002-3844-3953; zhang, tao/0000-0001-7216-0423; Zhang, Tao/0000-0001-8273-6166</t>
  </si>
  <si>
    <t>Grossart, HP (通讯作者)，Leibniz Inst Freshwater Ecol &amp; Inland Fisheries I, Dept Expt Limnol, Alte Fischerhuette 2, D-16775 Stechlin, Germany.;Grossart, HP (通讯作者)，Potsdam Univ, Inst Biochem &amp; Biol, Maulbeerallee 2, D-14469 Potsdam, Germany.;Gadd, GM (通讯作者)，Univ Dundee, Geomicrobiol Grp, Sch Life Sci, Dundee DD1 5EH, Scotland.;Gadd, GM (通讯作者)，China Univ Petr, State Key Lab Heavy Oil Proc, State Key Lab Petr Control, Coll Sci &amp; Environm, Beijing 102249, Peoples R China.</t>
  </si>
  <si>
    <t>ANATASE TIO2 NANOCRYSTALS; CORE-SHELL NANOPARTICLES; NANOTUBE ARRAYS; CARBON-DIOXIDE; CHARGE SEPARATION; SOOT OXIDATION; GRAPHENE OXIDE; REDUCTION; G-C3N4; WATER</t>
  </si>
  <si>
    <t>RADARWEG 29a, 1043 NX AMSTERDAM, NETHERLANDS</t>
  </si>
  <si>
    <t>Song, Y (通讯作者)，China Univ Petr, State Key Lab Petr Resources &amp; Prospecting, Beijing 102249, Peoples R China.;Jiang, S (通讯作者)，China Univ Geosci, Fac Earth Resources, Minist Educ, Key Lab Tecton &amp; Petr Resources, Wuhan 430074, Hubei, Peoples R China.</t>
  </si>
  <si>
    <t>Wang, ZM; Sun, XP (通讯作者)，Univ Elect Sci &amp; Technol China, Inst Fundamental &amp; Frontier Sci, Chengdu 610054, Peoples R China.;Luo, YL (通讯作者)，China West Normal Univ, Sch Chem &amp; Chem Engn, Chem Synth &amp; Pollut Control Key Lab Sichuan Prov, Nanchong 637002, Sichuan, Peoples R China.</t>
  </si>
  <si>
    <t>Tang, YF; Huang, JY (通讯作者)，Yanshan Univ, Clean Nano Energy Ctr, State Key Lab Metastable Mat Sci &amp; Technol, Qinhuangdao, Hebei, Peoples R China.;Zhu, T (通讯作者)，Georgia Inst Technol, Woodruff Sch Mech Engn, Atlanta, GA 30332 USA.;Zhang, SL (通讯作者)，Penn State Univ, Dept Engn Sci &amp; Mech, 227 Hammond Bldg, University Pk, PA 16802 USA.;Huang, JY (通讯作者)，Xiangtan Univ, Sch Mat Sci &amp; Engn, Minist Educ, Key Lab Low Dimens Mat &amp; Applicat Technol, Xiangtan, Peoples R China.</t>
  </si>
  <si>
    <t>Yang, YG; Gao, XY (通讯作者)，Chinese Acad Sci, Shanghai Adv Res Inst, Zhangjiang Lab, Shanghai Synchrotron Radiat Facil, 239 Zhangheng Rd, Shanghai 201204, Peoples R China.;Chen, YH (通讯作者)，Nanjing Tech Univ, NanjingTech, Jiangsu Natl Synerget Innovat Ctr Adv Mat SICAM, Key Lab Flexible Elect KLOFE, Nanjing 211816, Jiangsu, Peoples R China.;Chen, YH (通讯作者)，Nanjing Tech Univ, NanjingTech, Jiangsu Natl Synerget Innovat Ctr Adv Mat SICAM, IAM, Nanjing 211816, Jiangsu, Peoples R China.;Yang, YG; Gao, XY (通讯作者)，Chinese Acad Sci, Shanghai Inst Appl Phys, 2019 Jialuo Rd, Shanghai 201800, Peoples R China.;Yang, YG; Gao, XY (通讯作者)，Univ Chinese Acad Sci, Beijing 100049, Peoples R China.</t>
  </si>
  <si>
    <t>Sun, ZY (通讯作者)，Beijing Univ Chem Technol, Coll Chem Engn, State Key Lab Organ Inorgan Composites, Beijing 100029, Peoples R China.;Jiang, GY (通讯作者)，China Univ Petr, State Key Lab Heavy Oil Proc, Beijing 102249, Peoples R China.</t>
  </si>
  <si>
    <t>Wang, JJ (通讯作者)，China Univ Petr, Sch Mech &amp; Transportat Engn, Beijing 102249, Peoples R China.;Gao, RX (通讯作者)，Case Western Reserve Univ, Dept Mech &amp; Aerosp Engn, Cleveland, OH 44106 USA.</t>
  </si>
  <si>
    <t>Zhou, DF (通讯作者)，Chinese Acad Sci, Changchun Inst Appl Chem, State Key Lab Polymer Phys &amp; Chem, Changchun 130022, Jilin, Peoples R China.;Ding, JX (通讯作者)，Chinese Acad Sci, Changchun Inst Appl Chem, Key Lab Polymer Ecomat, Changchun 130022, Jilin, Peoples R China.;Xiao, HH (通讯作者)，Univ Chinese Acad Sci, Chinese Acad Sci, Beijing Natl Lab Mol Sci, State Key Lab Polymer Phys &amp; Chem,Inst Chem, Beijing 100190, Peoples R China.</t>
  </si>
  <si>
    <t>Jiang, ZX (通讯作者)，China Univ Petr, State Key Lab Petr Resources &amp; Prospecting, Beijing 102249, Peoples R China.;Jiang, S (通讯作者)，Univ Utah, Energy &amp; Geosci Inst, Salt Lake City, UT 84108 USA.</t>
  </si>
  <si>
    <t>Xu, Q (通讯作者)，China Univ Petr, Beijing Key Lab Biogas Upgrading Utilizat, State Key Lab Heavy Oil Proc, Beijing 102249, Peoples R China.;Cai, LL (通讯作者)，Univ Elect Sci &amp; Technol China, Sichuan Prov Peoples Hosp, Dept Pharm, Personalized Drug Therapy Key Lab Sichuan Prov, Chengdu 611731, Sichuan, Peoples R China.</t>
  </si>
  <si>
    <t>Wang, J (通讯作者)，China Univ Petr, State Key Lab Petr Resource &amp; Prospecting, Beijing, Peoples R China.;Wang, J (通讯作者)，China Univ Petr, Unconvent Nat Gas Inst, Beijing, Peoples R China.</t>
  </si>
  <si>
    <t>Chen, Q (通讯作者)，Beijing Inst Technol, Sch Mat Sci &amp; Engn, Adv Mat Expt Ctr, Beijing Key Lab Construct Tailorable Adv Funct Ma, Beijing 100081, Peoples R China.;Zhang, LJ (通讯作者)，Jilin Univ, Key Lab Automobile Mat MOE, State Key Lab Superhard Mat, Changchun 130012, Jilin, Peoples R China.;Zhang, LJ (通讯作者)，Jilin Univ, Sch Mat Sci &amp; Engn, Changchun 130012, Jilin, Peoples R China.;Zhou, HP (通讯作者)，Peking Univ, Coll Engn, Dept Mat Sci &amp; Engn, Beijing 100871, Peoples R China.</t>
  </si>
  <si>
    <t>Xu, Q (通讯作者)，China Univ Petr, State Key Lab Heavy Oil Proc, Beijing 102249, Peoples R China.;Ong, WJ (通讯作者)，Xiamen Univ Malaysia, Sch Energy &amp; Chem Engn, Selangor Darul Ehsan 43900, Malaysia.;Ong, WJ (通讯作者)，Xiamen Univ, Coll Chem &amp; Chem Engn, Xiamen 361005, Peoples R China.</t>
  </si>
  <si>
    <t>Li, YC; Xu, DK; Chen, CF; Li, XG; Jia, R; Zhang, DW; Sand, W; Wang, FH; Gu, TY</t>
  </si>
  <si>
    <t>Li, Yingchao; Xu, Dake; Chen, Changfeng; Li, Xiaogang; Jia, Ru; Zhang, Dawei; Sand, Wolfgang; Wang, Fuhui; Gu, Tingyue</t>
  </si>
  <si>
    <t>Anaerobic microbiologically influenced corrosion mechanisms interpreted using bioenergetics and bioelectrochemistry: A review</t>
  </si>
  <si>
    <t>Microbiologically influenced corrosion; Bioenergetics; Biofilm; Bioelectrochemistry; MIC classification; Extracellular electron transfer (EET)</t>
  </si>
  <si>
    <t>PSEUDOMONAS-AERUGINOSA BIOFILM; DUPLEX STAINLESS-STEEL; EXTRACELLULAR ELECTRON-TRANSFER; MICROBIALLY INFLUENCED CORROSION; DESULFOVIBRIO-VULGARIS BIOFILM; SULFATE-REDUCING BACTERIA; D-AMINO ACIDS; CARBON-STEEL; POLYMERIC SUBSTANCES; BIOCORROSION</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</si>
  <si>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</si>
  <si>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</si>
  <si>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(通讯作者)，Northeastern Univ, Shenyang Natl Lab Mat Sci, Corros &amp; Protect Div, Shenyang 110819, Liaoning, Peoples R China.;Zhang, DW (通讯作者)，Univ Sci &amp; Technol Beijing, Corros &amp; Protect Ctr, Beijing 100083, Peoples R China.</t>
  </si>
  <si>
    <t>xudake@mail.neu.edu.cn; dzhang@ustb.edu.cn</t>
  </si>
  <si>
    <t>Science Foundation of China University of Petroleum, Beijing [2462017YJRC038, 2462018BJC005]; National Natural Science Foundation of China [U1660118]; National Basic Research Program of China (973 Program) [2014CB643300]; National Environmental Corrosion Platform (NECP)</t>
  </si>
  <si>
    <t>Science Foundation of China University of Petroleum, Beijing; National Natural Science Foundation of China(National Natural Science Foundation of China (NSFC)); National Basic Research Program of China (973 Program)(National Basic Research Program of China); National Environmental Corrosion Platform (NECP)</t>
  </si>
  <si>
    <t>Yingchao Li is supported by Science Foundation of China University of Petroleum, Beijing (Nos. 2462017YJRC038 and 2462018BJC005). Dake Xu was supported by the National Natural Science Foundation of China (Grant U1660118), the National Basic Research Program of China (973 Program, No. 2014CB643300), and the National Environmental Corrosion Platform (NECP).</t>
  </si>
  <si>
    <t>10.1016/j.jmst.2018.02.023</t>
  </si>
  <si>
    <t>GM4YF</t>
  </si>
  <si>
    <t>WOS:000438131700001</t>
  </si>
  <si>
    <t>Tao, K; Grand, SP; Niu, FL</t>
  </si>
  <si>
    <t>Tao, Kai; Grand, Stephen P.; Niu, Fenglin</t>
  </si>
  <si>
    <t>Seismic Structure of the Upper Mantle Beneath Eastern Asia From Full Waveform Seismic Tomography</t>
  </si>
  <si>
    <t>GEOCHEMISTRY GEOPHYSICS GEOSYSTEMS</t>
  </si>
  <si>
    <t>TRANSITION ZONE BENEATH; NORTH CHINA CRATON; SPECTRAL-ELEMENT SIMULATIONS; SHEAR VELOCITY STRUCTURE; LITHOSPHERIC THICKNESS; INTRAPLATE VOLCANISM; ADJOINT TOMOGRAPHY; SUBDUCTION ZONES; DEEP SUBDUCTION; STAGNANT SLAB</t>
  </si>
  <si>
    <t>To better understand the subsurface behavior of subducting slabs and their relation to the tectonic evolution of the overriding plate, we conduct a full waveform inversion on a large data set to determine a high-resolution seismic model, FWEA18 (Full Waveform inversion of East Asia in 2018), of the upper mantle beneath eastern Asia. FWEA18 reveals sharper, more intense high-velocity slabs in the upper mantle under the southern Kuril, Japan, and Ryukyu arcs, than previous studies have found. The subducting Pacific plate is imaged as a roughly 100 km thick high-velocity slab to near 550 km depth indicating relatively little deformation. Stagnation near 600 km depth is observed over horizontal distances of 600 km or less. The Pacific plate we image accounts for roughly 25 Myr of subduction with older slab likely located in the lower mantle. The Philippine plate, subducting beneath the Ryukyu Islands, has a clear termination at about 450 km depth. This may indicate a tearing event in the past or that less Philippine Sea plate has subducted than previously thought. We found a double-layer high-velocity anomaly above and below 660 km under the Yellow Sea and eastern coast of North China. This may correspond to parts of the Philippine Sea plate that detached in the past and Pacific plate that have intersected at depth or a complicated behavior of the Pacific plate at that depth. Slow cylindrical anomalies cross the entire upper mantle are imaged beneath major Holocene volcanoes, which are likely upwellings associated with the edges of deep slabs that are entering the lower mantle.</t>
  </si>
  <si>
    <t>[Tao, Kai; Niu, Fenglin] China Univ Petr, State Key Lab Petr Resource &amp; Prospecting, Beijing, Peoples R China; [Tao, Kai; Niu, Fenglin] China Univ Petr, Unconvent Nat Gas Inst, Beijing, Peoples R China; [Tao, Kai; Grand, Stephen P.] Univ Texas Austin, Dept Geol Sci, Austin, TX 78712 USA; [Niu, Fenglin] Rice Univ, Dept Earth Environm &amp; Planetary Sci, Houston, TX USA</t>
  </si>
  <si>
    <t>Tao, K (通讯作者)，China Univ Petr, State Key Lab Petr Resource &amp; Prospecting, Beijing, Peoples R China.;Tao, K (通讯作者)，China Univ Petr, Unconvent Nat Gas Inst, Beijing, Peoples R China.;Tao, K (通讯作者)，Univ Texas Austin, Dept Geol Sci, Austin, TX 78712 USA.</t>
  </si>
  <si>
    <t>taokai@cup.edu.cn</t>
  </si>
  <si>
    <t>Niu, Fenglin/0000-0002-4156-4780</t>
  </si>
  <si>
    <t>NSFC [41630209, 41604044]; NSF [EAR-1547494, EAR-1547228, CMMI-1028889]; National Key R&amp;D Program of China [2017YFC1500303]</t>
  </si>
  <si>
    <t>NSFC(National Natural Science Foundation of China (NSFC)); NSF(National Science Foundation (NSF)); National Key R&amp;D Program of China</t>
  </si>
  <si>
    <t>We thank the Data Management Centre of China National Seismic Network at Institute of Geophysics, China Earthquake Administration, the Japanese Kiban Seismic Network, the Korean Seismic Network and the IRIS Data Management Center for providing the high-quality waveform data used in this study. We also thank Qingju Wu and Fengxue Zhang for providing us the Mongolia data. Data from the Data Management Center of China National Seismic Network at Institute of Geophysics, China Earthquake Administration cat be requested at seisdmc@cea-igp.ac.cn or directly from the corresponding author at taokai@cup.edu.cn.We used the parallel computing resources (Lonestar5 and Stampede2) provided by the Texas Advanced Computing Center (TACC) at UT Austin. We thank Jeroen Tromp, Dimitri Komatitsch and those who make the SPECFEM packages open. We thank Min Chen for providing model EARA2014 and Hejun Zhu for help in using SPECFEM3D and helpful discussions with both of them. We thank David Rowley for providing us with the plate boundaries and rotation poles used to estimate the age of slabs at depth and Sunny Park with help accessing data from Korea. We also thank the editor and two reviewers for their constructive comments and suggestions, which significantly improved the quality of this paper. GMT software (Wessel &amp; Smith, 1998) were used in making part of the figures. ObsPy (Beyreuther et al., 2010) was used for the file format conversions and data management. Our tomographic model FWEA18 is available on the IRIS EMC website (http://ds.iris.edu/ds/products/emc-fwea18/).Kai Tao was supported by NSFC (41630209, 41604044) and, NSF (EAR-1547494). Stephen P. Grand was supported by NSF (EAR-1547494). Fenglin Niu was supported by National Key R&amp;D Program of China (2017YFC1500303), NSFC (41630209), and NSF (EAR-1547228 and CMMI-1028889).</t>
  </si>
  <si>
    <t>AMER GEOPHYSICAL UNION</t>
  </si>
  <si>
    <t>2000 FLORIDA AVE NW, WASHINGTON, DC 20009 USA</t>
  </si>
  <si>
    <t>1525-2027</t>
  </si>
  <si>
    <t>GEOCHEM GEOPHY GEOSY</t>
  </si>
  <si>
    <t>Geochem. Geophys. Geosyst.</t>
  </si>
  <si>
    <t>10.1029/2018GC007460</t>
  </si>
  <si>
    <t>HC9JQ</t>
  </si>
  <si>
    <t>Bronze, Green Submitted</t>
  </si>
  <si>
    <t>WOS:000452122500026</t>
  </si>
  <si>
    <t>Wang, GW (通讯作者)，China Univ Petr, State Key Lab Petr Resources &amp; Prospecting, Beijing 102249, Peoples R China.;Lai, J (通讯作者)，18 Fiume Rd, Beijing 102249, Peoples R China.</t>
  </si>
  <si>
    <t xml:space="preserve">Dong, Kangyin/0000-0002-5776-1498; </t>
  </si>
  <si>
    <t>Zhu, DY; Bai, BJ; Hou, JR (通讯作者)，China Univ Petr, Enhanced Oil Recovery Inst, CNPC Tertiary Oil Recovery Key Lab, Beijing 102249, Peoples R China.;Bai, BJ (通讯作者)，China Univ Petr Beijing Karamay, Karamay 834000, Xinjiang, Peoples R China.;Zhu, DY; Bai, BJ (通讯作者)，Missouri Univ Sci &amp; Technol, Dept Geosci &amp; Geol &amp; Petr Engn, Rolla, MO 65401 USA.</t>
  </si>
  <si>
    <t>Tan, Peng/0000-0002-9432-2689</t>
  </si>
  <si>
    <t>Wang, LZ (通讯作者)，Univ Queensland, Sch Chem Engn, Nanomat Ctr, Brisbane, Qld 4072, Australia.;Wang, LZ (通讯作者)，Univ Queensland, Australian Inst Bioengn &amp; Nanotechnol, Brisbane, Qld 4072, Australia.;Rufford, TE (通讯作者)，Univ Queensland, Sch Chem Engn, Brisbane, Qld 4072, Australia.</t>
  </si>
  <si>
    <t>Zeng, XL; Sun, R (通讯作者)，Chinese Acad Sci, Shenzhen Inst Adv Technol, Shenzhen 518055, Peoples R China.;Zeng, XL (通讯作者)，Univ Chinese Acad Sci, Shenzhen Coll Adv Technol, Shenzhen 518055, Peoples R China.</t>
  </si>
  <si>
    <t>Zhu, YH (通讯作者)，East China Univ Sci &amp; Technol, Sch Mat Sci &amp; Engn, Minist Educ, Key Lab Ultrafine Mat, Shanghai 200237, Peoples R China.;Lu, CG (通讯作者)，Natl Ctr Nanosci &amp; Technol, CAS Key Lab Nanosyst &amp; Hierarchy Fabricat, Beijing 100190, Peoples R China.;Lu, CG (通讯作者)，Univ Chinese Acad Sci, 19 A Yuquan Rd, Beijing 100049, Peoples R China.</t>
  </si>
  <si>
    <t>Pang, XQ (通讯作者)，China Univ Petr, Basin &amp; Reservoir Res Ctr, Beijing 102249, Peoples R China.;Pang, XQ (通讯作者)，China Univ Petr, State Key Lab Petr Resources &amp; Prospecting, Beijing 102249, Peoples R China.;Pang, XQ (通讯作者)，China Univ Petr, 18 Fuxue Rd, Beijing 102249, Peoples R China.</t>
  </si>
  <si>
    <t>Reinhard, CT (通讯作者)，Georgia Inst Technol, Sch Earth &amp; Atmospher Sci, Atlanta, GA 30332 USA.;Planavsky, NJ (通讯作者)，Yale Univ, Dept Geol &amp; Geophys, POB 6666, New Haven, CT 06511 USA.</t>
  </si>
  <si>
    <t>Xu, Q (通讯作者)，China Univ Petr, State Key Lab Heavy Oil Proc, Beijing 102249, Peoples R China.;Cai, LL (通讯作者)，Hosp Univ Elect Sci &amp; Technol China, Personalized Drug Therapy Key Lab Sichuan Prov, Chengdu 610072, Peoples R China.;Cai, LL (通讯作者)，Sichuan Prov Peoples Hosp, Chengdu 610072, Peoples R China.;Zhao, P (通讯作者)，Southern Med Univ, Sch Pharmaceut Sci, Guangdong Prov Key Lab New Drug Screening, Guangzhou 510515, Guangdong, Peoples R China.</t>
  </si>
  <si>
    <t>Wang, SB (通讯作者)，Curtin Univ, Dept Chem Engn, GPO Box U1987, Perth, WA 6845, Australia.;Sun, HQ (通讯作者)，Edith Cowan Univ, Sch Engn, 270 Joondalup Dr, Joondalup, WA 6027, Australia.</t>
  </si>
  <si>
    <t>Lai, J (通讯作者)，China Univ Petr, State Key Lab Petr Resources &amp; Prospecting, Beijing 102249, Peoples R China.;Lai, J (通讯作者)，China Univ Petr, Coll Geosci, Beijing 102249, Peoples R China.</t>
  </si>
  <si>
    <t>Ma, Y; Pan, ZJ; Zhong, NN; Connell, LD; Down, DI; Lin, WL; Zhang, Y</t>
  </si>
  <si>
    <t>Ma, Yong; Pan, Zhejun; Zhong, Ningning; Connell, Luke D.; Down, David I.; Lin, Wenlie; Zhang, Yi</t>
  </si>
  <si>
    <t>Experimental study of anisotropic gas permeability and its relationship with fracture structure of Longmaxi Shales, Sichuan Basin, China</t>
  </si>
  <si>
    <t>Gas shale; Anisotropic permeability; CT; SEM; Methane</t>
  </si>
  <si>
    <t>FLUID TRANSPORT PROCESSES; PORE STRUCTURE; MATRIX SYSTEM; BARNETT; DIFFUSIVITY; STORAGE; PART; FLOW</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</si>
  <si>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</si>
  <si>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[Ma, Yong; Zhong, Ningning; Lin, Wenlie] China Univ Petr, State Key Lab Petr Resources &amp; Prospecting, Fuxue Rd 18, Beijing 102200, Peoples R China; [Ma, Yong; Pan, Zhejun; Connell, Luke D.; Down, David I.] CSIRO, Energy Flagship, Private Bag 10, Clayton, Vic 3169, Australia; [Zhang, Yi] China Huadian Green Energy Co Ltd, Huadian Ind Pk,East Automobile Museum Rd, Beijing 100160, Peoples R China</t>
  </si>
  <si>
    <t>Pan, ZJ (通讯作者)，CSIRO, Energy Flagship, Private Bag 10, Clayton, Vic 3169, Australia.</t>
  </si>
  <si>
    <t>Zhejun.Pan@csiro.au</t>
  </si>
  <si>
    <t>foundation of State Key Laboratory of Petroleum Resources and Prospecting (China University of Petroleum, Beijing) [PDP 2010-01]</t>
  </si>
  <si>
    <t>foundation of State Key Laboratory of Petroleum Resources and Prospecting (China University of Petroleum, Beijing)</t>
  </si>
  <si>
    <t>This work was supported by the foundation of State Key Laboratory of Petroleum Resources and Prospecting (China University of Petroleum, Beijing), No. PDP 2010-01. We thank iRocks Technologies Company for providing the Avizo (R) Fire 8.0 imaging software.</t>
  </si>
  <si>
    <t>10.1016/j.fuel.2016.04.029</t>
  </si>
  <si>
    <t>DL9GR</t>
  </si>
  <si>
    <t>WOS:000375950300013</t>
  </si>
  <si>
    <t>Chen, YK (通讯作者)，Univ Texas Austin, Bur Econ Geol, John A &amp; Katherine G Jackson Sch Geosci, Univ Stn, Box 10, Austin, TX 78713 USA.;Chen, YK (通讯作者)，Oak Ridge Natl Lab, Natl Ctr Computat Sci, One Bethel Valley Rd, Oak Ridge, TN 37831 USA.</t>
  </si>
  <si>
    <t>Sun, Hui/GLV-0482-2022</t>
  </si>
  <si>
    <t>Sun, Hui/0000-0002-5481-9893</t>
  </si>
  <si>
    <t>Wang, Jianliang/D-9149-2019; Hopeward, James David/GLS-9445-2022</t>
  </si>
  <si>
    <t>Wang, Jianliang/0000-0001-7037-9368; Hopeward, James David/0000-0003-4847-841X; Giurco, Damien/0000-0002-1707-9531</t>
  </si>
  <si>
    <t>View Full Record in Web of Science</t>
  </si>
  <si>
    <t>Wang, Y; Zheng, M; Li, YR; Ye, CL; Chen, J; Ye, JY; Zhang, QH; Li, J; Zhou, ZY; Fu, XZ; Wang, J; Sun, SG; Wang, DS</t>
  </si>
  <si>
    <t>Wang, Yao; Zheng, Meng; Li, Yunrui; Ye, Chenliang; Chen, Juan; Ye, Jinyu; Zhang, Qinghua; Li, Jiong; Zhou, Zhiyou; Fu, Xian-Zhu; Wang, Jin; Sun, Shi-Gang; Wang, Dingsheng</t>
  </si>
  <si>
    <t>p-d Orbital Hybridization Induced by a Monodispersed Ga Site on a Pt3Mn Nanocatalyst Boosts Ethanol Electrooxidation</t>
  </si>
  <si>
    <t>Ethanol Electrooxidation; Ga-O-Pt3Mn Nanocatalyst; High-Indexed Facets; Monodispersed Metal Site; Orbital Hybridization</t>
  </si>
  <si>
    <t>ETHYLENE-GLYCOL; FUEL-CELLS; PLATINUM; OXIDATION; METHANOL; CATALYSTS; ELECTRODE</t>
  </si>
  <si>
    <t>Constructing monodispersed metal sites in heterocatalysis is an efficient strategy to boost their catalytic performance. Herein, a new strategy using monodispersed metal sites to tailor Pt-based nanocatalysts is addressed by engineering unconventional p-d orbital hybridization. Thus, monodispersed Ga on Pt3Mn nanocrystals (Ga-O-Pt3Mn) with high-indexed facets was constructed for the first time to drive ethanol electrooxidation reaction (EOR). Strikingly, the Ga-O-Pt3Mn nanocatalyst shows an enhanced EOR performance with achieving 8.41 times of specific activity than that of Pt/C. The electrochemical in situ Fourier transform infrared spectroscopy results and theoretical calculations disclose that the Ga-O-Pt3Mn nanocatalyst featuring an unconventional p-d orbital hybridization not only promote the C-C bond-breaking and rapid oxidation of -OH of ethanol, but also inhibit the generation of poisonous CO intermediate species. This work discloses a promising strategy to construct a novel nanocatalysts tailored by monodispersed metal site as efficient fuel cell catalysts.</t>
  </si>
  <si>
    <t>[Wang, Yao; Wang, Dingsheng] Tsinghua Univ, Dept Chem, Beijing 100084, Peoples R China; [Zheng, Meng; Ye, Chenliang; Fu, Xian-Zhu; Wang, Jin] Shenzhen Univ, Coll Mat Sci &amp; Engn, Shenzhen 518060, Peoples R China; [Li, Yunrui; Chen, Juan] China Univ Petr, Coll Chem Engn &amp; Environm, State Key Lab Heavy Oil Proc, Beijing 102249, Peoples R China; [Ye, Jinyu; Zhou, Zhiyou; Sun, Shi-Gang] Xiamen Univ, Coll Chem &amp; Chem Engn, Dept Chem, State Key Lab Phys Chem Solid Surfaces, Xiamen 361005, Peoples R China; [Zhang, Qinghua] Chinese Acad Sci, Inst Phys, Beijing 100190, Peoples R China; [Li, Jiong] Chinese Acad Sci, Shanghai Inst Appl Phys, Shanghai Synchrotron Radiat Facil, Shanghai 201204, Peoples R China</t>
  </si>
  <si>
    <t>Wang, DS (通讯作者)，Tsinghua Univ, Dept Chem, Beijing 100084, Peoples R China.</t>
  </si>
  <si>
    <t>wangdingsheng@mail.tsinghua.edu.cn</t>
  </si>
  <si>
    <t>Wang, Dingsheng/0000-0003-0074-7633</t>
  </si>
  <si>
    <t>National Key R&amp;D Program of China [2018YFA0702003]; National Natural Science Foundation of China [21890383, 21871159, 22171157]; Science and Technology Key Project of Guangdong Province of China [2020B010188002]; China Postdoctoral Science Foundation [2021M691757]</t>
  </si>
  <si>
    <t>National Key R&amp;D Program of China; National Natural Science Foundation of China(National Natural Science Foundation of China (NSFC)); Science and Technology Key Project of Guangdong Province of China; China Postdoctoral Science Foundation(China Postdoctoral Science Foundation)</t>
  </si>
  <si>
    <t>This work was supported by the National Key R&amp;D Program of China (2018YFA0702003), the National Natural Science Foundation of China (21890383, 21871159, 22171157), Science and Technology Key Project of Guangdong Province of China (2020B010188002), and the China Postdoctoral Science Foundation (2021M691757). The authors thank the BL11B station at the Shanghai Synchrotron Radiation Facility.</t>
  </si>
  <si>
    <t>MAR 14</t>
  </si>
  <si>
    <t>e202115735</t>
  </si>
  <si>
    <t>10.1002/anie.202115735</t>
  </si>
  <si>
    <t>JAN 2022</t>
  </si>
  <si>
    <t>ZZ8WG</t>
  </si>
  <si>
    <t>2022-09-11</t>
  </si>
  <si>
    <t>WOS:000747288600001</t>
  </si>
  <si>
    <t>http://dx.doi.org/10.1039/d0ee03697h</t>
  </si>
  <si>
    <t>Zhang, K; Song, Y; Jia, CZ; Jiang, ZX; Han, FL; Wang, PF; Yuan, XJ; Yang, YM; Zeng, Y; Li, Y; Li, ZW; Liu, P; Tang, LY</t>
  </si>
  <si>
    <t>Zhang, Kun; Song, Yan; Jia, Chengzao; Jiang, Zhenxue; Han, Fengli; Wang, Pengfei; Yuan, Xuejiao; Yang, Yiming; Zeng, Yao; Li, Yong; Li, Zhengwei; Liu, Pei; Tang, Liangyi</t>
  </si>
  <si>
    <t>Formation mechanism of the sealing capacity of the roof and floor strata of marine organic-rich shale and shale itself, and its influence on the characteristics of shale gas and organic matter pore development</t>
  </si>
  <si>
    <t>Burial depth; Absorption; Kerogen cracked gas; Liquid hydrocarbon cracked gas; Pyrobitumen pore; Kerogen pore</t>
  </si>
  <si>
    <t>SILURIAN LONGMAXI FORMATION; UPPER YANGTZE PLATFORM; SOUTH CHINA EVIDENCE; ORDOVICIAN WUFENG FORMATION; SOUTHEASTERN ORDOS BASIN; SICHUAN BASIN; MATURITY; HETEROGENEITY; EVOLUTION; SEM</t>
  </si>
  <si>
    <t>The sealing capacities of shale, roof, and floor strata are essential for the preservation of shale gas. Sealing capacity development and its influence on shale gas composition and organic matter pore development are important but have not been addressed by existing studies. In this paper, the Upper Ordovician Wufeng-the first member of the Lower Silurian Longmaxi Fm. in the Yangtze region is selected as the study object. We dissected the J1 well in the Jiaoshiba block inside the Sichuan Basin and the Y6 well in the Youyang block outside the Sichuan Basin to analyze the gas components and carbon isotopes in recovered shale gas. In this study, two microscope techniques (i.e., FIB-SEM and FIB-HIM), porosity measurement, TOC content analysis, permeability tests, isothermal adsorption measurements, are utilized. The analytical results show that both the roof and floor strata have vertical sealing effects on the organic-rich shale due to their different physical properties compared to the shale. The shale overburden pressure increases with burial depth, and the adsorbed gas increases with increasing TOC content and thickness: all of these can lead to a decrease in permeability and an increase in selfsealing capacity. This paper determined the formation mechanism of the sealing capacity for shale, roof and floor strata. Furthermore, the control patterns of sealing capacity strength on the shale gas source and organic matter pore development are clarified. The main findings are as follows: when the shale, roof, and floor strata have a strong sealing capacity, only a small amount of liquid hydrocarbons can be discharged from the shale, but the natural gas formed due to liquid hydrocarbon cracking is abundant. Under such circumstances, shale gas has a mixed origin of liquid hydrocarbon cracked gas and kerogen cracked gas; the carbon isotopes are inverted; abundant pyrobitumen pores with high porosity and good connectivity are developed. When the sealing capacities are weak, the amount of liquid hydrocarbons discharged from the shale are high, and the amount of natural gas is low. The shale gas is mainly derived from kerogen cracking with weak or no carbon isotope inversion, and kerogen pores are small with poor connectivity. These findings will advance the study of shale gas formation mechanisms and provide a scientific basis for selecting shale gas exploration area.</t>
  </si>
  <si>
    <t>[Zhang, Kun; Han, Fengli; Yuan, Xuejiao; Yang, Yiming; Zeng, Yao; Liu, Pei; Tang, Liangyi] Southwest Petr Univ, Sch Geosci &amp; Technol, Chengdu 610500, Peoples R China; [Zhang, Kun; Han, Fengli; Yuan, Xuejiao; Yang, Yiming; Zeng, Yao; Liu, Pei; Tang, Liangyi] Southwest Petr Univ, State Key Lab Oil &amp; Gas Reservoir Geol &amp; Exploita, Chengdu 610500, Peoples R China; [Zhang, Kun] China Univ Geosci, Minist Educ, Key Lab Tecton &amp; Petr Resources, Wuhan 430074, Peoples R China; [Zhang, Kun] Univ Utah, Energy &amp; Geosci Inst, Salt Lake City, UT 84108 USA; [Song, Yan; Jiang, Zhenxue] China Univ Petr, State Key Lab Petr Resources &amp; Prospecting, Beijing 102249, Peoples R China; [Song, Yan; Jiang, Zhenxue] China Univ Petr, Unconvent Petr Res Inst, Beijing 102249, Peoples R China; [Song, Yan; Jia, Chengzao] PetroChina Res Inst Petr Explorat &amp; Dev, Beijing 100083, Peoples R China; [Wang, Pengfei] China Geol Survey, Geosci Documentat Ctr, Beijing 100083, Peoples R China; [Li, Yong] PetroChina Southwest Oilfield Co, Res Inst Petr Explorat &amp; Dev, Chengdu 610041, Peoples R China; [Li, Zhengwei] Southwest Univ Sci &amp; Technol, Sch Environm &amp; Resource, Mianyang 621010, Sichuan, Peoples R China</t>
  </si>
  <si>
    <t>Zhang, K (通讯作者)，Southwest Petr Univ, Sch Geosci &amp; Technol, Chengdu 610500, Peoples R China.</t>
  </si>
  <si>
    <t>shandongzhangkun@126.com</t>
  </si>
  <si>
    <t>National Natural Science Foundation of China [42102192, 42130803, 42072174]; open experiment fund of Southwest Petroleum University [2021KSP02029]; State Key Laboratory of Petroleum Resources and Prospecting [PRP/open-2107]; open fund of Key Laboratory of Tectonics and Petroleum Resources (China University of Geosciences) , Ministry of Education, Wuhan [TPR-2020-07]; open fund from State Key Laboratory of Shale Oil and Gas Enrichment Mechanisms and Effective Development [G5800-20-ZS-KFGY012]; Science and Technology Cooperation Project of CNPC-SWPU Innovation Alliance</t>
  </si>
  <si>
    <t>National Natural Science Foundation of China(National Natural Science Foundation of China (NSFC)); open experiment fund of Southwest Petroleum University; State Key Laboratory of Petroleum Resources and Prospecting; open fund of Key Laboratory of Tectonics and Petroleum Resources (China University of Geosciences) , Ministry of Education, Wuhan; open fund from State Key Laboratory of Shale Oil and Gas Enrichment Mechanisms and Effective Development; Science and Technology Cooperation Project of CNPC-SWPU Innovation Alliance</t>
  </si>
  <si>
    <t>This study was supported by the National Natural Science Foundation of China (No. 42102192, No. 42130803 and No. 42072174) , the open experiment fund of Southwest Petroleum University (2021KSP02029) , the open fund from the State Key Laboratory of Petroleum Resources and Prospecting (PRP/open-2107) , the open fund of Key Laboratory of Tectonics and Petroleum Resources (China University of Geosciences) , Ministry of Education, Wuhan (TPR-2020-07) , the open fund from the State Key Laboratory of Shale Oil and Gas Enrichment Mechanisms and Effective Development (G5800-20-ZS-KFGY012) , and the Science and Technology Cooperation Project of the CNPC-SWPU Innovation Alliance. We sincerely appreciate all anonymous reviewers and the handling editor for their critical comments and constructive suggestions.</t>
  </si>
  <si>
    <t>10.1016/j.marpetgeo.2022.105647</t>
  </si>
  <si>
    <t>1C2BB</t>
  </si>
  <si>
    <t>WOS:000792929900001</t>
  </si>
  <si>
    <t>Sun, Z; Huang, BX; Wu, KL; Shi, SZ; Wu, ZW; Hou, MX; Wang, HY</t>
  </si>
  <si>
    <t>Sun, Zheng; Huang, Bingxiang; Wu, Keliu; Shi, Shuzhe; Wu, Zhanwei; Hou, Mingxiao; Wang, Hongya</t>
  </si>
  <si>
    <t>Nanoconfined methane density over pressure and temperature: Wettability effect</t>
  </si>
  <si>
    <t>Methane density; Wettability effect; Nanopores; Shale gas reservoirs</t>
  </si>
  <si>
    <t>SHALE GAS-ADSORPTION; CARBON-DIOXIDE; MOLECULAR SIMULATION; PHASE-BEHAVIOR; ACTIVATED CARBONS; MIXTURES; EQUILIBRIA; NANOPORES; MODELS; LIQUID</t>
  </si>
  <si>
    <t>Clear knowledge about nanoconfined methane density is helpful for original gas-reserve evaluation, and pro-duction prediction in shale gas reservoirs. Although great efforts had been devoted to shedding light on this issue, the wettability effect, an impact induced by surface affinity towards methane molecules, has not received due attention. However, shale rock is composed of organic matter and inorganic matter, suggesting a wide range of surface affinity strength, as a result, figuring out the wettability effect on methane density inside nanopores is significantly necessary. In this article, the wettability effect is coupled with a previously established model for adsorption phase thickness, then the effective pore radius can be described as a function of surface contact angle, and primary pore size. After that, capturing the relative strength between fluid-fluid interaction and fluid-surface interaction, a robust model manifesting the shift of methane critical properties, as well as surface contact angle, is developed. Subsequently, a modified PR-EOS is utilized to calculate methane density, incorporating effective pore size and nanoconfined methane critical properties, both of which are correlated to the wettability effect. The model reliability is clarified with excellent agreements against methane density in bulk condition, and a total of 46 nanoconfined densities collected from previous contributions. Results show that (a) For a specified wettability effect, the shrinkage of pore size plays a detrimental role for the enhancement of methane density, its magnitude can reach 20%; (b) Weak surface affinity contributes to the increasing methane density, while the impact will be greatly mitigated in large pores; (c) Methane density in cylindrical nanopores is less than that in slit nanopores, stemming from the strong surface-fluid interactions in nanoscale cylindrical geometry. The article provides a practical yet reliable approach to evaluate nanoconfined methane density, expecting to enrich development theory for shale gas reservoirs.</t>
  </si>
  <si>
    <t>[Sun, Zheng; Huang, Bingxiang; Wu, Zhanwei; Hou, Mingxiao] China Univ Min &amp; Technol, State Key Lab Coal Resources &amp; Safe Min, Xuzhou 221116, Jiangsu, Peoples R China; [Sun, Zheng] Texas A&amp;M Univ, Dept Petr Engn, College Stn, TX 77843 USA; [Wu, Keliu] China Univ Petr, State Key Lab Petr Resources &amp; Prospecting, Beijing 102249, Peoples R China; [Shi, Shuzhe] CNPC Res Inst Petr Explorat &amp; Dev, Beijing 100020, Peoples R China; [Wang, Hongya] Natl Engn Res Ctr Coalbed Methane Dev &amp; Utilizat, Beijing 100095, Peoples R China; [Wang, Hongya] PetroChina Coalbed Methane Co Ltd, Beijing 100028, Peoples R China</t>
  </si>
  <si>
    <t>Sun, Z; Huang, BX (通讯作者)，China Univ Min &amp; Technol, State Key Lab Coal Resources &amp; Safe Min, Xuzhou 221116, Jiangsu, Peoples R China.</t>
  </si>
  <si>
    <t>szcup613@163.com; huangbingxiang@cumt.edu.cn</t>
  </si>
  <si>
    <t>National Natural Science Foundation Projects of China [52104099]; Natural Science Foundation Projects of Jiangsu Province [BK20210508]; Independent research project of State Key Laboratory of Coal Resources and Safe Mining, CUMT [SKLCRSM21X001]</t>
  </si>
  <si>
    <t>National Natural Science Foundation Projects of China(National Natural Science Foundation of China (NSFC)); Natural Science Foundation Projects of Jiangsu Province; Independent research project of State Key Laboratory of Coal Resources and Safe Mining, CUMT</t>
  </si>
  <si>
    <t>&amp; nbsp;The research was supported by National Natural Science Foundation Projects of China (No. 52104099) and Natural Science Foundation Projects of Jiangsu Province (No. BK20210508) . The first author also acknowledges the Independent research project of State Key Laboratory of Coal Resources and Safe Mining, CUMT (SKLCRSM21X001) to sup-port part of this work. We also acknowledge China University of Mining &amp; Technology for the permission to publish this work.</t>
  </si>
  <si>
    <t>10.1016/j.jngse.2022.104426</t>
  </si>
  <si>
    <t>1B7MD</t>
  </si>
  <si>
    <t>WOS:000792616500001</t>
  </si>
  <si>
    <t>Huang, JW; Lv, BF; Wu, Y; Chen, Y; Shen, XM</t>
  </si>
  <si>
    <t>Huang, Jiwei; Lv, Bofeng; Wu, Yuan; Chen, Ying; Shen, Xuemin</t>
  </si>
  <si>
    <t>Dynamic Admission Control and Resource Allocation for Mobile Edge Computing Enabled Small Cell Network</t>
  </si>
  <si>
    <t>IEEE TRANSACTIONS ON VEHICULAR TECHNOLOGY</t>
  </si>
  <si>
    <t>Task analysis; Servers; Admission control; Resource management; Throughput; Vehicle dynamics; Stochastic processes; MEC; small cell networks; admission control; resource allocation</t>
  </si>
  <si>
    <t>OPTIMIZATION; MANAGEMENT; RADIO</t>
  </si>
  <si>
    <t>Mobile edge computing (MEC) has recently risen as a promising paradigm to meet the increasing resource requirements of the terminal devices. Meanwhile, small cell network (SCN) with MEC has been emerging to handle the exponentially increasing data traffic and improve the network coverage, and is recognized as one key component of the next generation wireless networks. However, with the growing number of terminal devices requiring computation offloading to the edge servers, the network would be heavily congested and thus the performance would be degraded and unbalanced among multiple devices. In this paper, we propose the joint admission control and computation resource allocation in the MEC enabled SCN, and formulate it as a stochastic optimization problem. The goal is to maximize the system utility combining the throughput and fairness while bounding the queue. We decouple the original problem into three independent subproblems, which can be solved in a distributed manner without requiring the system statistical information. An admission control and computation resource allocation (ACCRA) algorithm is designed to obtain the optimal solutions of the subproblems. Theoretical analysis proves that the ACCRA algorithm can achieve the close-to-optimal system utility and reach the arbitrary tradeoff between the utility and the queue length. Experiments are conducted to validate the derived analytical results and evaluate the performance of the ACCRA algorithm.</t>
  </si>
  <si>
    <t>[Huang, Jiwei; Lv, Bofeng] China Univ Petr, Beijing Key Lab Petr Data Min, Beijing 102249, Peoples R China; [Wu, Yuan] Univ Macau, State Key Lab Internet Things Smart City, Macau 999078, Peoples R China; [Wu, Yuan] Univ Macau, Dept Comp &amp; Informat Sci, Macau 999078, Peoples R China; [Chen, Ying] Beijing Informat Sci &amp; Technol Univ, Comp Sch, Beijing 100101, Peoples R China; [Shen, Xuemin] Univ Waterloo, Dept Elect &amp; Comp Engn, Waterloo, ON N2L 3G1, Canada</t>
  </si>
  <si>
    <t>Chen, Y (通讯作者)，Beijing Informat Sci &amp; Technol Univ, Comp Sch, Beijing 100101, Peoples R China.</t>
  </si>
  <si>
    <t>huangjw@cup.edu.cn; lybofeng@foxmail.com; yuanwu@um.edu.mo; chenying@bistu.edu.cn; sshen@uwaterloo.ca</t>
  </si>
  <si>
    <t>National Natural Science Foundation of China [61972414, 61902029, 62072490, 61973161]; Beijing Nova Program [Z201100006820082]; Beijing Natural Science Foundation [4202066]; Fundamental Research Funds for Central Universities [2462018YJRC040]; Excellent Talents Projects of Beijing [9111923401]; Scientific Research Project of Beijing Municipal Education Commission [KM202011232015]; FDCT-MOST Joint Fund Project [0066/2019/AMJ]; Macao Science and Technology Development Fund [0060/2019/A1, 0162/2019/A3]; University of Macau [MYRG2018-00237-FST]</t>
  </si>
  <si>
    <t>National Natural Science Foundation of China(National Natural Science Foundation of China (NSFC)); Beijing Nova Program(Beijing Municipal Science &amp; Technology Commission); Beijing Natural Science Foundation(Beijing Natural Science Foundation); Fundamental Research Funds for Central Universities(Fundamental Research Funds for the Central Universities); Excellent Talents Projects of Beijing; Scientific Research Project of Beijing Municipal Education Commission; FDCT-MOST Joint Fund Project; Macao Science and Technology Development Fund; University of Macau</t>
  </si>
  <si>
    <t>This work was supported in part by the National Natural Science Foundation of China under Grants 61972414, 61902029, 62072490, and 61973161, in part by the Beijing Nova Program under Grant Z201100006820082, in part by the Beijing Natural Science Foundation under Grant 4202066, in part by the Fundamental Research Funds for Central Universities under Grant 2462018YJRC040, in part by the Excellent Talents Projects of Beijing under Grant 9111923401, in part by the Scientific Research Project of Beijing Municipal Education Commission under Grant KM202011232015, in part by the FDCT-MOST Joint Fund Project under Grant 0066/2019/AMJ, in part by the Macao Science and Technology Development Fund under Grants 0060/2019/A1 and 0162/2019/A3, and in part by the Research Grant of University of Macau under Grant MYRG2018-00237-FST. The review of this article was coordinated by Dr. Yan Zhang.</t>
  </si>
  <si>
    <t>0018-9545</t>
  </si>
  <si>
    <t>1939-9359</t>
  </si>
  <si>
    <t>IEEE T VEH TECHNOL</t>
  </si>
  <si>
    <t>IEEE Trans. Veh. Technol.</t>
  </si>
  <si>
    <t>10.1109/TVT.2021.3133696</t>
  </si>
  <si>
    <t>http://dx.doi.org/10.1109/TVT.2021.3133696</t>
  </si>
  <si>
    <t>Engineering, Electrical &amp; Electronic; Telecommunications; Transportation Science &amp; Technology</t>
  </si>
  <si>
    <t>Engineering; Telecommunications; Transportation</t>
  </si>
  <si>
    <t>ZB5DE</t>
  </si>
  <si>
    <t>WOS:000756861400068</t>
  </si>
  <si>
    <t>Tang, ZL; Wang, CJ; He, WJ; Wei, YC; Zhao, Z; Liu, J</t>
  </si>
  <si>
    <t>Tang, Zhiling; Wang, Chujun; He, Wenjie; Wei, Yuechang; Zhao, Zhen; Liu, Jian</t>
  </si>
  <si>
    <t>The Z-scheme g-C3N4/3DOM-WO3 photocatalysts with enhanced activity for CO2 photoreduction into CO</t>
  </si>
  <si>
    <t>CHINESE CHEMICAL LETTERS</t>
  </si>
  <si>
    <t>3DOM-WO3; g-C3N4; Z-scheme heterojunction; CO2 conversion; Photocatalysis</t>
  </si>
  <si>
    <t>CARBON-DIOXIDE; WATER; REDUCTION; NANOPARTICLES; CONVERSION; FABRICATION; SEPARATION</t>
  </si>
  <si>
    <t>The catalytic performance of light-derived CO2 reduction with H2O is strongly dependent on the separation efficiency of photogenerated carriers. Herein, the direct Z-scheme catalysts (g-C3N4/3DOM-WO3) of graphitic carbon nitride (g-C3N4) nanosheets decorated three-dimensional ordered macroporous WO3 (3DOM-WO3) were successfully fabricated by using the in-situ colloidal crystal template method. The slow light effect of 3DOM-WO3 photonic crystals expands the absorption of visible light and improves the utilization of light energy. The Z-scheme structure of g-C3N4/3DOM-WO3 catalysts is able to upgrade the separation efficiency of photogenerated electron-hole pairs. The g-C3N4/3DOM-WO3 photocatalyst, whose formation rate of CO product is 48.7 mu mol g(-1) h(-1), exhibits the excellent catalytic activity for CO2 reduction. The transfer pathway of stimulated electrons over the g-C3N4/3DOM-WO3 photocatalyst is proposed and discussed. The present approach provides unique insights into the rational development of high-performance photochemical systems for efficient CO2 reduction into valuable carbon-containing chemicals and energy fuels. (C) 2021 Published by Elsevier B.V. on behalf of Chinese Chemical Society and Institute of Materia Medica, Chinese Academy of Medical Sciences.</t>
  </si>
  <si>
    <t>[Tang, Zhiling; Wang, Chujun; He, Wenjie; Wei, Yuechang; Zhao, Zhen; Liu, Jian] China Univ Petr, State Key Lab Heavy Oil Proc, Beijing 102249, Peoples R China; [Tang, Zhiling; He, Wenjie; Wei, Yuechang] China Univ Petr, Key Lab Opt Detect Technol Oil &amp; Gas, Beijing 102249, Peoples R China</t>
  </si>
  <si>
    <t>Wei, YC (通讯作者)，China Univ Petr, State Key Lab Heavy Oil Proc, Beijing 102249, Peoples R China.;Wei, YC (通讯作者)，China Univ Petr, Key Lab Opt Detect Technol Oil &amp; Gas, Beijing 102249, Peoples R China.</t>
  </si>
  <si>
    <t>National Natural Science Foundation of China [21972166]; Beijing Natural Science Foundation [2202045]; National Key Research and Development Program of China [2019YFC1907600]</t>
  </si>
  <si>
    <t>National Natural Science Foundation of China(National Natural Science Foundation of China (NSFC)); Beijing Natural Science Foundation(Beijing Natural Science Foundation); National Key Research and Development Program of China</t>
  </si>
  <si>
    <t>This work was supported by the National Natural Science Foundation of China (No. 21972166), Beijing Natural Science Foundation (No. 2202045) and National Key Research and Development Program of China (No. 2019YFC1907600).</t>
  </si>
  <si>
    <t>1001-8417</t>
  </si>
  <si>
    <t>1878-5964</t>
  </si>
  <si>
    <t>CHINESE CHEM LETT</t>
  </si>
  <si>
    <t>Chin. Chem. Lett.</t>
  </si>
  <si>
    <t>10.1016/j.cclet.2021.07.020</t>
  </si>
  <si>
    <t>ZH4DR</t>
  </si>
  <si>
    <t>WOS:000760891400058</t>
  </si>
  <si>
    <t>Huang, X; Gu, LJ; Li, SS; Du, YF; Liu, YL</t>
  </si>
  <si>
    <t>Huang, Xing; Gu, Lijun; Li, Shuaishuai; Du, Yifan; Liu, Yueliang</t>
  </si>
  <si>
    <t>Absolute adsorption of light hydrocarbons on organic-rich shale: An efficient determination method</t>
  </si>
  <si>
    <t>Adsorbed-layer density; Simplified local density theory; Absolute adsorption; Excess adsorption; Molecular simulation</t>
  </si>
  <si>
    <t>PENG-ROBINSON EQUATION; CARBON-DIOXIDE; PHASE-BEHAVIOR; CAPILLARY-PRESSURE; METHANE; ISOTHERMS; NANOPORES; MIXTURES; SORPTION; STORAGE</t>
  </si>
  <si>
    <t>Absolute adsorption has been found being more accurate than directly measured excess adsorption value for estimating the in-situ shale gas-in-place storage. To obtain accurate absolute adsorption, traditional methods determined the adsorbed gas density using complicated molecular simulation methods, which is employed to correct the measured excess value. In this work, excess adsorption, which is deemed to be inaccurate in previous work, of CH4 and C3H8 is first measured on three typical shale rocks. The adsorbed-layer density is then reasonably calculated using the simplified local density theory (SLD) to obtain corresponding absolute adsorption of CH4 and C3H8. It is found that the adsorbed layer density calculated from SLD theory is comparable to that obtained from molecular simulation methods, while it is more efficient for the density computation. Compared to CH4, C3H8 presents stronger adsorption capacity on shale rocks, suggesting that C3H8 is more affinity to organic shale. The CH4 ' s absolute adsorption is stronger than its excess value and their deviation enlarges as pressure increases, while absolute adsorption for C3H8 is found to be more or less the same with the measured excess value. The importance of this work lies in that we propose a new method for efficiently obtaining the adsorbed-layer density, which is crucial for accurately determining gas and oil storage in shale reservoirs.</t>
  </si>
  <si>
    <t>[Huang, Xing; Gu, Lijun] Xian Shiyou Univ, Sch Petr Engn, Xian 710065, Shaanxi, Peoples R China; [Huang, Xing] Chengdu Univ Technol, State Key Lab Oil &amp; Gas Reservoir Geol &amp; Exploita, Chengdu 610059, Peoples R China; [Huang, Xing] Shaanxi Cooperat Innovat Ctr Unconvent Oil &amp; Gas, Xian 710065, Peoples R China; [Li, Shuaishuai] CNPC Xibu Drilling Engn Co Ltd, Downhole Serv Co, Karamay 83400, Peoples R China; [Du, Yifan] Univ Alberta, Fac Engn, Sch Min &amp; Petr Engn, Edmonton, AB T6G 1H9, Canada; [Liu, Yueliang] China Univ Petr, Sch Petr Engn, Beijing 102249, Peoples R China</t>
  </si>
  <si>
    <t>Liu, YL (通讯作者)，China Univ Petr, Sch Petr Engn, Beijing 102249, Peoples R China.</t>
  </si>
  <si>
    <t>sdliuyueliang@163.com</t>
  </si>
  <si>
    <t>Open Fund of State Key Laboratory of Oil and Gas Reservoir Geology and Exploitation (Chengdu University of Technology) [PLC2020050]; National Science Foundation of China [52004221]; PetroChina Innovation Foundation [2019D-5007-0204]; Shaanxi Provincial Education Department [21JY034]; National Natural Science Foundation of China [52004320]; China Postdoctoral Science Foundation [ZX20190438]</t>
  </si>
  <si>
    <t>Open Fund of State Key Laboratory of Oil and Gas Reservoir Geology and Exploitation (Chengdu University of Technology); National Science Foundation of China(National Natural Science Foundation of China (NSFC)); PetroChina Innovation Foundation; Shaanxi Provincial Education Department; National Natural Science Foundation of China(National Natural Science Foundation of China (NSFC)); China Postdoctoral Science Foundation(China Postdoctoral Science Foundation)</t>
  </si>
  <si>
    <t>The authors greatly acknowledge a Discovery Grant from the Open Fund (PLC2020050) of State Key Laboratory of Oil and Gas Reservoir Geology and Exploitation (Chengdu University of Technology) , the National Science Foundation of China (Grant No.52004221) , PetroChina Innovation Foundation (2019D-5007-0204) , Scientific Research Program Funded by Shaanxi Provincial Education Department (Grant No.21JY034) to Dr. X. Huang. We also acknowledge the financial sup-port by the National Natural Science Foundation of China (Grant No.52004320) and the China Postdoctoral Science Foundation (Grant No.ZX20190438) to Dr. Y. Liu.</t>
  </si>
  <si>
    <t>10.1016/j.fuel.2021.121998</t>
  </si>
  <si>
    <t>SEP 2021</t>
  </si>
  <si>
    <t>WK1KC</t>
  </si>
  <si>
    <t>WOS:000709490900007</t>
  </si>
  <si>
    <t>Wang, Yang/ABB-3844-2021; Hu, Qinhong/C-3096-2009</t>
  </si>
  <si>
    <t>The large uncertainty in fracture characterization for shale gas reservoirs seriously affects the confidence in making forecasts, fracturing design, and taking recovery enhancement measures. It is of significance to make the most of multiple data in fracture characterization, including the measurements of hydraulic fracturing treatment, core, microseismic, production data, etc. Besides, handling the complex fracture networks (CFNs) explicitly is demanded in large-scale field case studies. This paper presents an efficient method to characterize the complex fracture networks (CFNs) and reduce the uncertainties by integrating stochastic CFNs modeling, reservoir simulation, and assisted history matching. In CFNs modeling, the geometry of CFNs is generated stochastically constrained by the measurements of hydraulic fracturing treatment, core, and microseismic data, and a stochastic parameterization model is used to generate an ensemble of initial realizations of the stress-dependent fracture conductivities. To efficiently simulate the discrete fractures in field cases, the edge-based Green Element Method (eGEM) is modified by applying a steady-state fundamental solution and the technique of local grid refinement (LGR). Assisted-history-matching based on EnKF is implemented to calibrate the CFNs models and further quantify the uncertainties. The proposed method is applied to a field case from a multi-fractured horizontal shale gas well. The results show that the computation of the modified eGEM is much cheaper than the original eGEM when the steady-state fundamental solution and the technique of LGR are applied. Besides, acceptable precision can be obtained with relative coarse grids, for example, 50 m primary grids and 25 m refined grids near the fractures can be used in the test case. These advantages make the modified eGEM quite efficient in assisted history matching of large-scale field applications. The history matching results and EUR distributions show that the uncertainties are significantly reduced after 5 steps assimilation, and good results can be obtained after 10 steps assimilation. The distribution ranges of the matrix permeability and porosity are significantly narrowed down after history matching, while the matrix compressibility is hard to be determined because the rock compressibility is so small comparing to gas compressibility that gas production is not sensitive to it. The results also show that only part of the fractures are well-propped because only the fractures in a certain range of the wellbore are with good properties, that is high initial fracture conductivities and low conductivity moduli.</t>
  </si>
  <si>
    <t>Wu, Yonghui/0000-0002-9576-2029; Ma, Liqiang/0000-0002-8161-034X</t>
  </si>
  <si>
    <t>http://dx.doi.org/10.1016/j.ensm.2020.12.019</t>
  </si>
  <si>
    <t>Li, ZX; Zhang, X; Kang, YK; Yu, CC; Wen, YY; Hu, ML; Meng, D; Song, WY; Yang, Y</t>
  </si>
  <si>
    <t>Li, Zhenxing; Zhang, Xin; Kang, Yikun; Yu, Cheng Cheng; Wen, Yangyang; Hu, Mingliang; Meng, Dong; Song, Weiyu; Yang, Yang</t>
  </si>
  <si>
    <t>Interface Engineering of Co-LDH@MOF Heterojunction in Highly Stable and Efficient Oxygen Evolution Reaction</t>
  </si>
  <si>
    <t>ADVANCED SCIENCE</t>
  </si>
  <si>
    <t>density functional theory; interface engineering; layered double hydroxide; metal&amp;#8211; organic frameworks; oxygen evolution reaction</t>
  </si>
  <si>
    <t>IMIDAZOLATE FRAMEWORK ZIF-67; RAMAN-SPECTROSCOPY; COBALT; NANOPARTICLES; OXIDATION; SHEETS; ELECTROCATALYSTS; STABILITY; SCALE; OER</t>
  </si>
  <si>
    <t>The electrochemical splitting of water into hydrogen and oxygen is considered one of the most promising approaches to generate clean and sustainable energy. However, the low efficiency of the oxygen evolution reaction (OER) acts as a bottleneck in the water splitting process. Herein, interface engineering heterojunctions between ZIF-67 and layered double hydroxide (LDH) are designed to enhance the catalytic activity of the OER and the stability of Co-LDH. The interface is built by the oxygen (O) of Co-LDH and nitrogen (N) of the 2-methylimidazole ligand in ZIF-67, which modulates the local electronic structure of the catalytic active site. Density functional theory calculations demonstrate that the interfacial interaction can enhance the strength of the Co-O-out bond in Co-LDH, which makes it easier to break the H-O-out bond and results in a lower free energy change in the potential-determining step at the heterointerface in the OER process. Therefore, the Co-LDH@ZIF-67 exhibits superior OER activity with a low overpotential of 187 mV at a current density of 10 mA cm(-2) and long-term electrochemical stability for more than 50 h. This finding provides a design direction for improving the catalytic activity of OER.</t>
  </si>
  <si>
    <t>[Li, Zhenxing; Zhang, Xin; Yu, Cheng Cheng; Wen, Yangyang; Hu, Mingliang] China Univ Petr, Coll New Energy &amp; Mat, State Key Lab Heavy Oil Proc, Beijing 102249, Peoples R China; [Kang, Yikun; Song, Weiyu] China Univ Petr, Coll Sci, Beijing 102249, Peoples R China; [Meng, Dong; Yang, Yang] Univ Calif Los Angeles, Dept Mat Sci &amp; Engn, Calif Nano Syst Inst, Los Angeles, CA 90095 USA</t>
  </si>
  <si>
    <t>Li, ZX (通讯作者)，China Univ Petr, Coll New Energy &amp; Mat, State Key Lab Heavy Oil Proc, Beijing 102249, Peoples R China.;Song, WY (通讯作者)，China Univ Petr, Coll Sci, Beijing 102249, Peoples R China.;Meng, D; Yang, Y (通讯作者)，Univ Calif Los Angeles, Dept Mat Sci &amp; Engn, Calif Nano Syst Inst, Los Angeles, CA 90095 USA.</t>
  </si>
  <si>
    <t>lizx@cup.edu.cn; dongmeng2017@ucla.edu; songwy@cup.edu.cn; yangy@ucla.edu</t>
  </si>
  <si>
    <t>Meng, Dong/0000-0001-6776-0707; Meng, Dong/0000-0001-6776-0707; Kang, Yikun/0000-0002-1325-7724</t>
  </si>
  <si>
    <t>Z.L. and X.Z. contributed equally to this work. The authors gratefully acknowledge the financial support from the Beijing Natural Science Foundation (grant no. 2182061) and Science Foundation of China University of Petroleum, Beijing (grant no. 2462019BJRC001).</t>
  </si>
  <si>
    <t>2198-3844</t>
  </si>
  <si>
    <t>ADV SCI</t>
  </si>
  <si>
    <t>Adv. Sci.</t>
  </si>
  <si>
    <t>10.1002/advs.202002631</t>
  </si>
  <si>
    <t>Chemistry, Multidisciplinary; Nanoscience &amp; Nanotechnology; Materials Science, Multidisciplinary</t>
  </si>
  <si>
    <t>PY8GY</t>
  </si>
  <si>
    <t>WOS:000591882300001</t>
  </si>
  <si>
    <t>http://dx.doi.org/10.1002/sd.2144</t>
  </si>
  <si>
    <t>FAST MASS-TRANSPORT; REAL-GAS TRANSPORT; FORCE-FIELD; SLIP-FLOW; MODEL; ADSORPTION; RESERVOIRS; DIFFUSION; CONFINEMENT; SIMULATION</t>
  </si>
  <si>
    <t>Ren, Xiaohang/0000-0002-9097-580X; Cheng, Cheng/0000-0003-3468-831X; Liu, Mingming/0000-0003-2874-0249</t>
  </si>
  <si>
    <t>xie, yongbing/AAO-2079-2021; Zhao, He/D-6011-2014; Wang, Yuxian/ABF-4005-2020</t>
  </si>
  <si>
    <t xml:space="preserve">xie, yongbing/0000-0002-5592-9883; Zhao, He/0000-0002-0162-7388; </t>
  </si>
  <si>
    <t>Contrasting models for internal and external locations of South China within the Nuna and Rodinia supercontinents can be resolved when the current lithotectonic associations of Mesoproterozoic and older rocks units that constitute the craton are redefined into four lithotectonic domains: Kongling, Kunming-Hainan, Wuyi, and Coastal. The Kongling and Kunming-Hainan domains are characterized by isolated Archean to early Paleoproterozoic rock units and events and crop out in northern and southern South China, respectively. The Kunming-Hainan Domain is preserved in three spatially separated regions at Kunming (southwestern South China), along the Ailaoshan shear zone, and within Hainan Island. Both domains were affected by late Paleoproterozoic tectonothermal events, indicating their likely juxtaposition by this time to form the proto-Yangtze Block. Late Paleoproterozoic and Mesoproterozoic sedimentary and igneous rock units developed on the protoYangtze Block, especially in its southern portions, and help link the rock units that formed along the shear zone at Ailaoshan and on Hainan Island into a single, spatially unified unit prior to Paleozoic to Cenozoic structural disaggregation and translation. The Wuyi Domain consists of late Paleoproterozoic rock units within a NE-SW trending, fault-bounded block in eastern South China. The Coastal Domain lies east of the Wuyi domain and is inferred to constitute a structurally separate block. Basement to the domain is not exposed, but zircon Hf model ages from Mesozoic granites suggest Mesoproterozoic basement at depth. The Archean to Paleoproterozoic tectonothermal record of the Kongling and Kunming-Hainan domains corresponds closely with that of NW Laurentia, suggesting all were linked, probably in association with assembly and subsequent partial fragmentation of the Nuna supercontinent. Furthermore, the age and character of Mesoproterozoic magmatism and detrital zircon signature of sedimentary rocks in the proto-Yangtze Block matches well with western Laurentia and eastern Australia-Antarctica. In particular, the detrital zircon signature of late Paleoproterozoic to early Mesoproterozoic sedimentary units in the block (e.g. Dongchuan Group) share a similar age spectrum with the Wernecke Supergroup of northwest Laurentia. This, together with similarities in the type and age of Fe-Cu mineralization in the domain with that in eastern Australia-Antarctica, especially northeast Australia, suggests a location adjacent to northwest Laurentia, southern Siberia, and northeast Australia within the Nuna supercontinent. The timing and character of late Paleoproterozoic magmatic activity in the Wuyi domain along with age of detrital zircons in associated sedimentary rocks matches the record of northern India. During rifting between Australia-Antarctica and Laurentia in the late Mesoproterozoic, the proto-Yangtze Block remained linked to northeast Australia. During accretionary orogenesis in the early Neoproterozoic, the proto-Yangtze Block assembled with the Wuyi Domain along the northern margin of India. The Coastal domain likely accreted at this time forming the South China Craton. Displacement of the Hainan and Ailaoshan assemblages from southwest of the Kunming assemblage likely occurred in the Cenozoic with the activation of the Ailaoshan-Red River fault system but could have begun in the early to mid-Paleozoic based on evidence for tectonothermal events in the Hainan assemblage.</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</si>
  <si>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</si>
  <si>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Jia, Peng/X-4636-2018; Shen, Tongde/AAD-3785-2021; Huang, Jianyu/AAZ-2474-2020</t>
  </si>
  <si>
    <t>Yang, Yingguo/AAH-9107-2019; Huang, Wei/A-4461-2009</t>
  </si>
  <si>
    <t>Wang, Lu/GQH-9353-2022</t>
  </si>
  <si>
    <t>Mahmood, Asif/0000-0001-6438-438X; Guo, Shaojun/0000-0002-5941-414X; Zhu, Bing Jun/0000-0001-5698-8247; Tabassum, Hassina/0000-0002-8855-1768</t>
  </si>
  <si>
    <t>Shao, Yifan/0000-0002-0060-8927; Zhang, Luping/0000-0002-2354-7792</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</si>
  <si>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</si>
  <si>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Wang, Jinlin/0000-0001-5292-0392; Song, Chengyu/0000-0001-6617-3068</t>
  </si>
  <si>
    <t>Dong, Kangyin/O-3354-2019; Sun, Renjin/AAF-3552-2020; Liao, Hua/C-4931-2012</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</si>
  <si>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</si>
  <si>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Jin/0000-0002-5247-8837; Qin, Ziqiang/0000-0002-9364-9903</t>
  </si>
  <si>
    <t>http://dx.doi.org/10.1016/j.eneco.2018.08.017</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</si>
  <si>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</si>
  <si>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</si>
  <si>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DEEP</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</si>
  <si>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</si>
  <si>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Polymer gel systems as water management materials have been widely used in recent years for enhanced oil recovery applications. However, most polymer gel systems are limited in their ability to withstand the harsh environments of high temperature and high salinity. Those polymer gel systems that can handle high-temperature excessive water treatments are reviewed in this paper and categorized into three major types: in situ cross-linked polymer gels, preformed gels, and foamed gels. Future directions for the development of polymer gel systems for high-temperature conditions are recommended. For excessive water management with temperatures from 80 to 120 degrees C, current polymer systems are substantially adequate. Polymer gel systems composed of partially hydrolyzed polyacrylamide (HPAM)/chromium can be combined with nanoparticle technology to elongate their gelation time and reduce the adsorption of chromium ions in the formation. Phenolic resin cross-linker systems have reasonable gelation times and gel strengths; however, more environmentally friendly cross-linkers should be developed to meet the increasingly stringent environmental requirements. For particle gels, the addition of functional monomer(s) can improve the antitemperature performance. When the applied temperatures reach 120 degrees C, inorganic cross-linker systems are no longer applicable, and the gelation time of organic cross-linking polymer gel systems and gel thermal stability will decrease significantly due to fast cross-linking reactions. During this period, retarders can be used to elongate the gelation time, and gel strength enhancers (e.g., cement, silica) can also be applied to improve the gel strength at such extremely high temperatures. Most importantly, novel polymers (e.g., ter- or tetrapolymers), functional monomers, and environmentally friendly cross-linkers need to be discovered and developed for polymer gel applications. Second cross-linking systems can be applied to further enhance the strength of the particle gels in harsh conditions. On the basis of these developments, foamed gels can be well implemented in fractures and wormholes to save the amount of injected gels.</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</si>
  <si>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</si>
  <si>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Dong, Xiaohu/D-9233-2016; Wu, Keliu/F-8287-2016; Li, Jing/I-8320-2018; Xu, Jinze/ABG-8946-2021</t>
  </si>
  <si>
    <t>Dong, Xiaohu/0000-0002-4754-6188; Wu, Keliu/0000-0002-0021-5007; Li, Jing/0000-0002-1297-6428; Xu, Jinze/0000-0001-5235-9435; Chen, Zhangxin/0000-0002-9107-1925; Xu, Jinze/0000-0001-7075-0673</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</si>
  <si>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</si>
  <si>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Zhao, Zhengfu/0000-0002-5715-2203; Pang, Xiongqi/0000-0001-7232-9217</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</si>
  <si>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</si>
  <si>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Pan, Zhejun/A-3157-2011; Connell, Luke D/I-9358-2014</t>
  </si>
  <si>
    <t>Pan, Zhejun/0000-0002-7292-630X; Connell, Luke D/0000-0002-8374-400X</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</si>
  <si>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</si>
  <si>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</si>
  <si>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IOP Publishing Ltd</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</si>
  <si>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</si>
  <si>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XL; Yin, HT; Zhao, Y</t>
  </si>
  <si>
    <t>Zhao, Xiaoli; Yin, Haitao; Zhao, Yue</t>
  </si>
  <si>
    <t>Impact of environmental regulations on the efficiency and CO2 emissions of power plants in China</t>
  </si>
  <si>
    <t>Environmental regulations; Operational efficiency; CO2 emissions; Power plants; China</t>
  </si>
  <si>
    <t>ECONOMIC-GROWTH; COMPETITIVE PERFORMANCE; ENERGY-CONSERVATION; PRODUCTIVITY GROWTH; EMPIRICAL-EVIDENCE; CARBON EMISSIONS; POLLUTION; INDUSTRY; FIRMS; CONSUMPTION</t>
  </si>
  <si>
    <t>The power industry is the largest air polluter in China, contributing nearly 40% of CO2 emissions and 60% of SO2 emissions. Under mounting pressure to improve standards of environmental protection, it is imperative that the industry increases the efficiency and environmental performance of power plants in China. We investigate the impacts of three different environmental regulations on efficiency improvement and CO2 reduction: command and control regulations (CCR), market-based regulations (MBR), and government subsidies (GS). We find that MBR and GS have a positive impact on efficiency improvement and CO2 reduction. However, CCR have no significant impacts. This finding has important implications since CCR dominates China's environmental policy. We discuss the policy implications of these findings, such as China should further release the potential of MBR in the power industry, instead of solely relying on CCR; and pay more attention to the coordination of different policy instruments. (C) 2015 Elsevier Ltd. All rights reserved.</t>
  </si>
  <si>
    <t>[Zhao, Xiaoli] China Univ Petr, Sch Business Adm, Beijing, Peoples R China; [Yin, Haitao] Shanghai Jiao Tong Univ, Antai Coll Econ &amp; Management, Shanghai 200030, Peoples R China; [Zhao, Yue] China Resources Power Holdings Co Ltd, Shenzhen, Peoples R China</t>
  </si>
  <si>
    <t>Yin, HT (通讯作者)，Shanghai Jiao Tong Univ, Antai Coll Econ &amp; Management, Shanghai 200030, Peoples R China.</t>
  </si>
  <si>
    <t>haitao.yin@gmail.com</t>
  </si>
  <si>
    <t>National Natural Science Foundation of China [71073053, 71373078, 71202071, 71322305, 71421002]; Humanities and Social Sciences Research Foundation at the Ministry of Education of China [10YJC630355]</t>
  </si>
  <si>
    <t>National Natural Science Foundation of China(National Natural Science Foundation of China (NSFC)); Humanities and Social Sciences Research Foundation at the Ministry of Education of China(Ministry of Education, China)</t>
  </si>
  <si>
    <t>We are grateful for the support of the National Natural Science Foundation of China (Projects Nos. 71073053; 71373078; 71202071; 71322305; 71421002) and the Humanities and Social Sciences Research Foundation at the Ministry of Education of China (Project No. 10YJC630355). We thank the editor and the two anonymous reviewers for very constructive comments.</t>
  </si>
  <si>
    <t>JUL 1</t>
  </si>
  <si>
    <t>10.1016/j.apenergy.2015.03.112</t>
  </si>
  <si>
    <t>CJ5AP</t>
  </si>
  <si>
    <t>WOS:000355500100021</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</si>
  <si>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</si>
  <si>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Wu, Peiwen/0000-0002-4086-4706; Jiang, Wei/0000-0001-7718-7625</t>
  </si>
  <si>
    <t>Yongshun, Chen/AAG-6816-2020; Grand, Stephen/B-4238-2011</t>
  </si>
  <si>
    <t>Li, yujing/GQA-4109-2022</t>
  </si>
  <si>
    <t>2022-11-13</t>
  </si>
  <si>
    <t>Li, K; Zhu, DM; Yue, CT</t>
  </si>
  <si>
    <t>Li, Kai; Zhu, Daiman; Yue, Changtao</t>
  </si>
  <si>
    <t>Exceptional low-temperature fluorescence sensing properties in novel KBaY(MoO4)(3):Yb3+,Ho3+ materials based on FIR of Ho3+ transitions F-5(5(1)) -&gt; I-5(8)/S-5(2) -&gt; I-5(8)</t>
  </si>
  <si>
    <t>JOURNAL OF MATERIALS CHEMISTRY C</t>
  </si>
  <si>
    <t>UP-CONVERSION LUMINESCENCE; SPECTROSCOPIC PROPERTIES; MODULATED STRUCTURE; TUNABLE EMISSION; PHOSPHORS; TM3+; PHOTOLUMINESCENCE; THERMOMETRY; LN(3+); YB3+</t>
  </si>
  <si>
    <t>In this report, a series of novel KBaY(MoO4)(3):Yb3+,Ho3+ (KBYMO:Yb3+,Ho3+) materials with intense up-conversion (UC) luminescence properties were synthesized using a high-temperature solid-state reaction method. Upon 975 nm near infrared (NIR) laser excitation, KBYMO:Yb3+,Ho3+ mainly showed two emission bands at around 544 and 658 nm, as well as a feeble one at around 755 nm, corresponding to Ho3+ 5F4,S-5(2) -&gt; I-5(8), F-5(5) -&gt; I-5(8) and F-5(4),S-5(2) -&gt; I-5(7) transitions, respectively. The UC luminescence mechanism in this kind of material was determined to be a two-photon process, including simultaneous energy transfer from Yb3+ to Ho3+. In order to explore its potential applications in low-temperature fluorescent thermometers, the temperature-dependent behavior (53-293 K) of KBYMO:0.60Yb(3+),0.01Ho(3+) as a representative was investigated in detail. Based on fluorescence intensity ratio (FIR) technology, the calculated FIR values of I-640/550 (F-5(5(1)) -&gt; I-5(8)/S-5(2) -&gt; I-5(8)) in KBYMO:0.60Yb(3+),0.01Ho(3+) (53-293 K) were adopted as the original data, which have been rarely used in previous systems. Therefore, the optimal absolute sensitivity S-a and relative sensitivity S-r were determined to be 0.0186 K-1 (233 K) and 31.45% K-1 (53 K), respectively, showing its potential as a key component material in low-temperature fluorescent thermometers.</t>
  </si>
  <si>
    <t>[Li, Kai; Yue, Changtao] China Univ Petr, Coll Sci, Beijing 102249, Peoples R China; [Li, Kai] Univ Ghent, Dept Chem, L3 Luminescent Lanthanide Lab, Krijgslaan 281-S3, B-9000 Ghent, Belgium; [Zhu, Daiman] Leuven Univ, Dept Mat Engn, B-3001 Leuven, Belgium</t>
  </si>
  <si>
    <t>Yue, CT (通讯作者)，China Univ Petr, Coll Sci, Beijing 102249, Peoples R China.;Zhu, DM (通讯作者)，Leuven Univ, Dept Mat Engn, B-3001 Leuven, Belgium.</t>
  </si>
  <si>
    <t>zhudaiman0519@sina.com; yuect@cup.edu.cn</t>
  </si>
  <si>
    <t>Li, Kai/0000-0001-7767-3754; Zhu, Daiman/0000-0002-5475-5447</t>
  </si>
  <si>
    <t>Science Foundation of China University of Petroleum, Beijing [2462022QNXZ003]; Ghent University's Special Research Fund (BOF) [BOF16/PDO/159]</t>
  </si>
  <si>
    <t>Science Foundation of China University of Petroleum, Beijing; Ghent University's Special Research Fund (BOF)</t>
  </si>
  <si>
    <t>This project is financially Supported by Science Foundation of China University of Petroleum, Beijing (No. 2462022QNXZ003) and Ghent University's Special Research Fund (BOF; postdoctoral fellowship BOF16/PDO/159). We appreciate Prof. Rik Van Deun for the luminescence measurement in his lab, Department of Chemistry, Ghent University and Prof. Philippe Smet in Department of Solid State Science, Ghent University, for his helpful suggestions on the language improvement and revisions in this version.</t>
  </si>
  <si>
    <t>2050-7526</t>
  </si>
  <si>
    <t>2050-7534</t>
  </si>
  <si>
    <t>J MATER CHEM C</t>
  </si>
  <si>
    <t>J. Mater. Chem. C</t>
  </si>
  <si>
    <t>MAY 5</t>
  </si>
  <si>
    <t>10.1039/d2tc01061e</t>
  </si>
  <si>
    <t>APR 2022</t>
  </si>
  <si>
    <t>Materials Science, Multidisciplinary; Physics, Applied</t>
  </si>
  <si>
    <t>Materials Science; Physics</t>
  </si>
  <si>
    <t>0Z1LU</t>
  </si>
  <si>
    <t>WOS:000787352200001</t>
  </si>
  <si>
    <t>Huang, JW; Tong, ZY; Feng, ZH</t>
  </si>
  <si>
    <t>Huang, Jiwei; Tong, Zeyu; Feng, Zihan</t>
  </si>
  <si>
    <t>Geographical POI recommendation for Internet of Things: A federated learning approach using matrix factorization</t>
  </si>
  <si>
    <t>INTERNATIONAL JOURNAL OF COMMUNICATION SYSTEMS</t>
  </si>
  <si>
    <t>Article; Early Access</t>
  </si>
  <si>
    <t>federated learning; geographical recommendation; Internet of Things; matrix factorization; Point-of-Interest</t>
  </si>
  <si>
    <t>With the popularity of Internet of Things (IoT), Point-of-Interest (POI) recommendation has become an important application for location-based services (LBS). Meanwhile, there is an increasing requirement from IoT devices on the privacy of user sensitive data via wireless communications. In order to provide preferable POI recommendations while protecting user privacy of data communication in a distributed collaborative environment, this paper proposes a federated learning (FL) approach of geographical POI recommendation. The POI recommendation is formulated by an optimization problem of matrix factorization, and singular value decomposition (SVD) technique is applied for matrix decomposition. After proving the nonconvex property of the optimization problem, we further introduce stochastic gradient descent (SGD) into SVD and design an FL framework for solving the POI recommendation problem in a parallel manner. In our FL scheme, only calculated gradient information is uploaded from users to the FL server while all the users manage their rating and geographic preference data on their own devices for privacy protection during communications. Finally, real-world dataset from large-scale LBS enterprise is adopted for conducting extensive experiments, whose experimental results validate the efficacy of our approach.</t>
  </si>
  <si>
    <t>[Huang, Jiwei; Tong, Zeyu; Feng, Zihan] China Univ Petr, Beijing Key Lab Petr Data Min, 18 Fuxue Rd, Beijing 102249, Peoples R China</t>
  </si>
  <si>
    <t>Huang, JW (通讯作者)，China Univ Petr, Beijing Key Lab Petr Data Min, 18 Fuxue Rd, Beijing 102249, Peoples R China.</t>
  </si>
  <si>
    <t>huangjw@cup.edu.cn</t>
  </si>
  <si>
    <t>Beijing Natural Science Foundation [4202066]; Beijing Nova Program [Z201100006820082]; National Natural Science Foundation of China [61972414]</t>
  </si>
  <si>
    <t>Beijing Natural Science Foundation(Beijing Natural Science Foundation); Beijing Nova Program(Beijing Municipal Science &amp; Technology Commission); National Natural Science Foundation of China(National Natural Science Foundation of China (NSFC))</t>
  </si>
  <si>
    <t>This work is supported by Beijing Natural Science Foundation (no. 4202066), Beijing Nova Program (no. Z201100006820082), and the National Natural Science Foundation of China (no. 61972414).</t>
  </si>
  <si>
    <t>1074-5351</t>
  </si>
  <si>
    <t>1099-1131</t>
  </si>
  <si>
    <t>INT J COMMUN SYST</t>
  </si>
  <si>
    <t>Int. J. Commun. Syst.</t>
  </si>
  <si>
    <t>e5161</t>
  </si>
  <si>
    <t>10.1002/dac.5161</t>
  </si>
  <si>
    <t>Engineering, Electrical &amp; Electronic; Telecommunications</t>
  </si>
  <si>
    <t>Engineering; Telecommunications</t>
  </si>
  <si>
    <t>0E8XQ</t>
  </si>
  <si>
    <t>WOS:000776957700001</t>
  </si>
  <si>
    <t>Lu, WX; Zhao, YM; Meng, FK</t>
  </si>
  <si>
    <t>Lu, Wenxin; Zhao, Yongmei; Meng, Fanke</t>
  </si>
  <si>
    <t>Cobalt-Catalyzed Sequential Site- and Stereoselective Hydrosilylation of 1,3-and 1,4-Enynes</t>
  </si>
  <si>
    <t>Z-SELECTIVE HYDROSILYLATION; CARBONYLATIVE SILYLCARBOCYCLIZATION; MARKOVNIKOV HYDROSILYLATION; ALKYNE HYDROSILYLATION; MECHANISTIC INSIGHTS; METAL-COMPLEXES; REGIO; 1,3-ENYNES; RHODIUM; ACCESS</t>
  </si>
  <si>
    <t>Catalytic sequential hydrosilylation of 1,3-enynes and 1,4-enynes promoted by cobalt complexes derived from bisphosphines are presented. Site- and stereoselective Si-H addition of primary silanes to 1,3-enynes followed by sequential intramolecular diastereo- and enantioselective Si-H addition afforded enantioenriched cyclic alkenylsilanes with simultaneous construction of a carbon-stereogenic center and a silicon-stereogenic center. Reactions of 1,4-enynes proceeded through sequential isomerization of the alkene moiety followed by site- and stereoselective hydrosilylation. A wide range of alkenylsilanes were afforded in high efficiency and selectivity. Functionalization of the enantioenriched silanes containing a stereogenic center at silicon delivered a variety of chiral building blocks that are otherwise difficult to access.</t>
  </si>
  <si>
    <t>[Lu, Wenxin; Meng, Fanke] Chinese Acad Sci, Ctr Excellence Mol Synth, Shanghai Inst Organ Chem, State Key Lab Organometall Chem, Shanghai 200032, Peoples R China; [Zhao, Yongmei] China Univ Petr, State Key Lab Heavy Oil Proc, Coll Sci, Beijing 102249, Peoples R China</t>
  </si>
  <si>
    <t>Meng, FK (通讯作者)，Chinese Acad Sci, Ctr Excellence Mol Synth, Shanghai Inst Organ Chem, State Key Lab Organometall Chem, Shanghai 200032, Peoples R China.</t>
  </si>
  <si>
    <t>mengf@sioc.ac.cn</t>
  </si>
  <si>
    <t>National Natural Science Foundation of China [21971254, 21821002, 92056103]; Shanghai Rising-Star Program [19QA1411000]</t>
  </si>
  <si>
    <t>National Natural Science Foundation of China(National Natural Science Foundation of China (NSFC)); Shanghai Rising-Star Program</t>
  </si>
  <si>
    <t>This work was financially supported by National Natural Science Foundation of China (Grant Nos. 21971254, 21821002, 92056103) and Shanghai Rising-Star Program (Grant No. 19QA1411000).</t>
  </si>
  <si>
    <t>MAR 30</t>
  </si>
  <si>
    <t>10.1021/jacs.2c00288</t>
  </si>
  <si>
    <t>Science Citation Index Expanded (SCI-EXPANDED); Index Chemicus (IC); Current Chemical Reactions (CCR-EXPANDED)</t>
  </si>
  <si>
    <t>1L2GA</t>
  </si>
  <si>
    <t>WOS:000799109400005</t>
  </si>
  <si>
    <t>Li, XL; Li, N; Gao, YQ; Ge, L</t>
  </si>
  <si>
    <t>Li, Xuli; Li, Ning; Gao, Yangqin; Ge, Lei</t>
  </si>
  <si>
    <t>Design and applications of hollow-structured nanomaterials for photocatalytic H-2 evolution and CO2 reduction</t>
  </si>
  <si>
    <t>CHINESE JOURNAL OF CATALYSIS</t>
  </si>
  <si>
    <t>Hollow structure; Photocatalysis; H( 2 )evolution; CO 2 reduction; Design principle</t>
  </si>
  <si>
    <t>GRAPHITIC CARBON NITRIDE; TEMPLATE-FREE SYNTHESIS; IN-SITU SYNTHESIS; P-N HETEROJUNCTION; ONE-STEP SYNTHESIS; HYDROGEN EVOLUTION; G-C3N4 NANOSHEETS; CHARGE-SEPARATION; FACILE SYNTHESIS; TIO2 NANOSHEETS</t>
  </si>
  <si>
    <t>Photocatalysis is considered a prospective way to alleviate the energy crisis and environmental pollution. It is therefore extremely important to design highly efficient photocatalysts for catalytic systems. In recent years, hollow-structured materials have attracted considerable interest for application in energy conversion fields owing to their large specific surface areas, improved light absorption, and shortened charge carrier transfer path. Because they contain inner and outer surfaces, hollow-structured materials can provide a superior platform for the deposition of other components. A number of hollow-structured hierarchical systems have been designed and fabricated in recent decades. It is important to rationally design and construct complex hierarchical structures. In this review, general preparation approaches for hollow-structured materials are presented, followed by a summary of the recent synthesis methods and mechanisms of typical hollow-structured materials for applications in the photocatalytic field. Complex hollow-structured hierarchical photocatalysts are classified into two types, hollow cocatalyst-based and hollow host photocatalyst-based, and the design principle and analysis of the photocatalytic reaction mechanism for photocatalytic H2 evolution and CO2 reduction are also introduced. The effects of hollow-structured materials have also been investigated. This review provides a reference for the rational construction of advanced, highly efficient photocatalytic materials. Published by Elsevier B.V. All rights reserved.</t>
  </si>
  <si>
    <t>[Li, Xuli; Li, Ning; Gao, Yangqin; Ge, Lei] China Univ Petr, Coll New Energy &amp; Mat, State Key Lab Heavy Oil Proc, Beijing 102249, Peoples R China; [Li, Xuli; Li, Ning; Gao, Yangqin; Ge, Lei] China Univ Petr, Coll New Energy &amp; Mat, Dept Mat Sci &amp; Engn, Beijing 102249, Peoples R China</t>
  </si>
  <si>
    <t>Ge, L (通讯作者)，China Univ Petr, Coll New Energy &amp; Mat, State Key Lab Heavy Oil Proc, Beijing 102249, Peoples R China.;Ge, L (通讯作者)，China Univ Petr, Coll New Energy &amp; Mat, Dept Mat Sci &amp; Engn, Beijing 102249, Peoples R China.</t>
  </si>
  <si>
    <t>This work was supported by National Key R&amp;D Program of China (2019YFC1907602) and the National Natural Science Foundation of China (51572295, 21273285, 21003157).</t>
  </si>
  <si>
    <t>0253-9837</t>
  </si>
  <si>
    <t>1872-2067</t>
  </si>
  <si>
    <t>CHINESE J CATAL</t>
  </si>
  <si>
    <t>Chin. J. Catal.</t>
  </si>
  <si>
    <t>10.1016/S1872-2067(21)63863-9</t>
  </si>
  <si>
    <t>Chemistry, Applied; Chemistry, Physical; Engineering, Chemical</t>
  </si>
  <si>
    <t>0V5WU</t>
  </si>
  <si>
    <t>WOS:000788414700001</t>
  </si>
  <si>
    <t>Shen, Xuemin/AAH-2564-2020</t>
  </si>
  <si>
    <t>Shen, Xuemin/0000-0002-4140-287X</t>
  </si>
  <si>
    <t>An, ZD; Li, J</t>
  </si>
  <si>
    <t>An, Zhidong; Li, Jiang</t>
  </si>
  <si>
    <t>Recent advances in the catalytic transfer hydrogenation of furfural to furfuryl alcohol over heterogeneous catalysts</t>
  </si>
  <si>
    <t>SELECTIVE TRANSFER HYDROGENATION; HIGHLY EFFICIENT HYDROGENATION; VAPOR-PHASE HYDROGENATION; ZR-CONTAINING CATALYSTS; NANOPARTICLE CATALYSTS; CARBONYL-COMPOUNDS; FUEL ADDITIVES; ACTIVE-SITES; FORMIC-ACID; CU-CATALYST</t>
  </si>
  <si>
    <t>Catalytic transfer hydrogenation (CTH) has recently emerged as a highly attractive approach for achieving biomass-based hydrogenation due to its avoidance of high-pressure fossil-derived H-2 and potentially reduced process costs. As numerous studies relating to the CTH of furfural (FF) have been reported recently, it is quite urgent to systematically review the recent advances, especially those in which excellent catalytic performance is achieved over simple solid acid-base catalysts. In this review, recent advances relating to the CTH of FF over heterogeneous catalysts, including metal catalysts and solid acid-base catalysts, are extensively summarized. Some potential research trends for the design of more effective catalysts and the realization of the practical industrial production of furfuryl alcohol (FFA) via CTH are also proposed. As acidic or basic sites always play an important role during biomass conversion, the great progress made in the area of CTH also provides great potential for other reactions, especially reductive functionalization.</t>
  </si>
  <si>
    <t>[An, Zhidong; Li, Jiang] China Univ Petr, Coll New Energy &amp; Mat, Beijing 102249, Peoples R China</t>
  </si>
  <si>
    <t>Li, J (通讯作者)，China Univ Petr, Coll New Energy &amp; Mat, Beijing 102249, Peoples R China.</t>
  </si>
  <si>
    <t>lijiang@cup.edu.cn</t>
  </si>
  <si>
    <t>Li, Jiang/D-8871-2016</t>
  </si>
  <si>
    <t>Li, Jiang/0000-0001-7132-5302</t>
  </si>
  <si>
    <t>National Natural Science Foundation of China [21702227]; Science Foundation of China University of Petroleum, Beijing [2462014YJRC037, 2462020YXZZ018]</t>
  </si>
  <si>
    <t>This work was supported by the National Natural Science Foundation of China (21702227) and Science Foundation of China University of Petroleum, Beijing (No. 2462014YJRC037, 2462020YXZZ018).</t>
  </si>
  <si>
    <t>MAR 9</t>
  </si>
  <si>
    <t>10.1039/d1gc04440k</t>
  </si>
  <si>
    <t>ZP2MI</t>
  </si>
  <si>
    <t>WOS:000755930200001</t>
  </si>
  <si>
    <t>Wang, Yang/0000-0003-2001-1359; Hu, Qinhong/0000-0002-4782-319X</t>
  </si>
  <si>
    <t>Li, Kuan-ching/S-4073-2019; Zomaya, Albert Y./G-9697-2017</t>
  </si>
  <si>
    <t>Li, Kuan-ching/0000-0003-1381-4364; Zomaya, Albert Y./0000-0002-3090-1059</t>
  </si>
  <si>
    <t>Shen, Weijun/W-4364-2017; zhou, shangwen/P-7268-2015</t>
  </si>
  <si>
    <t>Shen, Weijun/0000-0003-3658-8670; zhou, shangwen/0000-0003-0426-9683</t>
  </si>
  <si>
    <t>Wang, S; Qin, CX; Feng, QH; Javadpour, F; Rui, ZH</t>
  </si>
  <si>
    <t>Wang, Sen; Qin, Chaoxu; Feng, Qihong; Javadpour, Farzam; Rui, Zhenhua</t>
  </si>
  <si>
    <t>A framework for predicting the production performance of unconventional resources using deep learning</t>
  </si>
  <si>
    <t>Deep learning; Unconventional resources; Numerical simulation; Deep belief network; Prediction; Hyperparameter optimization</t>
  </si>
  <si>
    <t>ENHANCED OIL-RECOVERY; ARTIFICIAL NEURAL-NETWORK; FRACTURED HORIZONTAL WELL; TIGHT OIL; WETTABILITY ALTERATION; NUMERICAL-SIMULATION; PORE NETWORK; GAS; RESERVOIR; MACHINE</t>
  </si>
  <si>
    <t>Predicting the production performance of multistage fractured horizontal wells is essential for developing unconventional resources such as shale gas and oil. Accurate predictions of the production performance of wells that have not been put into production are necessary to optimize hydraulic fracture parameters prior to operation. However, traditional analytic methods are made inefficient by their strong dependency on historical production data and their huge computational expense. To conquer this issue, we developed deep belief network (DBN) models to predict the production performance of unconventional wells effectively and accurately. We ran 815 numerical simulation cases to construct a database for model training and optimized the hyperparameters of our network model using the Bayesian optimization algorithm. DBN models exhibit greater prediction accuracy and generalization ability than traditional machine-learning techniques such as back-propagation (BP) neural networks, and support vector regression (SVR). We also used the trained DBN model as a proxy to optimize the fracturing design and obtained outstanding results. Our proposed model could predict the production performance of an unconventional well instantaneously with considerable accuracy and shows excellent reusability, making it a powerful tool in optimizing fracturing designs. Our work lays a solid basis for anticipating the production performance of unconventional reservoirs and sheds light on the construction of data-driven models in the areas of energy conversion and utilization.</t>
  </si>
  <si>
    <t>[Wang, Sen; Qin, Chaoxu; Feng, Qihong] China Univ Petr East China, Minist Educ, Key Lab Unconvent Oil &amp; Gas Dev, Qingdao 266580, Peoples R China; [Wang, Sen; Qin, Chaoxu; Feng, Qihong] China Univ Petr East China, Sch Petr Engn, Qingdao 266580, Peoples R China; [Javadpour, Farzam] Univ Texas Austin, Jackson Sch Geosci, Bur Econ Geol, Univ Stn,Box X, Austin, TX 78713 USA; [Rui, Zhenhua] China Univ Petr, Coll Petr Engn, Beijing 102249, Peoples R China; [Rui, Zhenhua] MIT, Dept Mech Engn, Cambridge, MA 02139 USA</t>
  </si>
  <si>
    <t>Rui, ZH (通讯作者)，China Univ Petr, Coll Petr Engn, Beijing 102249, Peoples R China.;Rui, ZH (通讯作者)，MIT, Dept Mech Engn, Cambridge, MA 02139 USA.</t>
  </si>
  <si>
    <t>zhenhuarui@gmail.com</t>
  </si>
  <si>
    <t>Wang, Sen/K-8834-2012</t>
  </si>
  <si>
    <t>Wang, Sen/0000-0003-2472-6204</t>
  </si>
  <si>
    <t>National Natural Science Foundation of China [51704312, U1762213]; Major Scientific and Technological Projects of CNPC [ZD2019183007]; Applied Fundamental Research Project of Qingdao [196221cg]; Nanogeosciences Laboratory at the Bureau of Economic Geology, Jackson School of Geosciences, The University of Texas at Austin; Mudrock Systems Research Laboratory (MSRL) at the Bureau of Economic Geology, Jackson School of Geosciences, The University of Texas at Austin</t>
  </si>
  <si>
    <t>National Natural Science Foundation of China(National Natural Science Foundation of China (NSFC)); Major Scientific and Technological Projects of CNPC; Applied Fundamental Research Project of Qingdao; Nanogeosciences Laboratory at the Bureau of Economic Geology, Jackson School of Geosciences, The University of Texas at Austin; Mudrock Systems Research Laboratory (MSRL) at the Bureau of Economic Geology, Jackson School of Geosciences, The University of Texas at Austin</t>
  </si>
  <si>
    <t>This work is supported partly by the National Natural Science Foundation of China (Grant no. 51704312, U1762213) ; the Major Scientific and Technological Projects of CNPC (Grant no. ZD2019183007) ; the Applied Fundamental Research Project of Qingdao (grant no. 196221cg) ; and the Nanogeosciences Laboratory and Mudrock Systems Research Laboratory (MSRL) at the Bureau of Economic Geology, Jackson School of Geosciences, The University of Texas at Austin.</t>
  </si>
  <si>
    <t>AUG 1</t>
  </si>
  <si>
    <t>10.1016/j.apenergy.2021.117016</t>
  </si>
  <si>
    <t>SV1QR</t>
  </si>
  <si>
    <t>WOS:000663600200001</t>
  </si>
  <si>
    <t>Liu, Licheng/AFP-5640-2022; Zhang, Qinghua/D-1920-2011; Wang, Yu/A-5515-2019; Gu, Lin/D-9631-2011</t>
  </si>
  <si>
    <t>Liu, Licheng/0000-0002-2874-1420; Zhang, Qinghua/0000-0001-9086-7000; Wang, Yu/0000-0002-9071-0238; Gu, Lin/0000-0002-7504-031X; Lin, Rui/0000-0001-9816-5396; zhang, Ningqiang/0000-0002-4161-7942; Wang, Dingsheng/0000-0003-0074-7633</t>
  </si>
  <si>
    <t>Li, ZX; Hu, ML; Wang, P; Liu, JH; Yao, JS; Li, CY</t>
  </si>
  <si>
    <t>Li, Zhenxing; Hu, Mingliang; Wang, Ping; Liu, Jiahao; Yao, Jiasai; Li, Chenyu</t>
  </si>
  <si>
    <t>Heterojunction catalyst in electrocatalytic water splitting</t>
  </si>
  <si>
    <t>Heterojunction; Hydrogen evolution reaction; Oxygen evolution reaction; Water splitting; Catalytical mechanism</t>
  </si>
  <si>
    <t>HYDROGEN EVOLUTION REACTION; AMORPHOUS MOLYBDENUM SULFIDE; BIFUNCTIONAL ELECTROCATALYST; HIGHLY EFFICIENT; CORE-SHELL; ENERGY-CONVERSION; ORGANIC FRAMEWORK; OXYGEN VACANCIES; EPITAXIAL-GROWTH; MOS2 NANOSHEETS</t>
  </si>
  <si>
    <t>In a water electrolysis system, the cathode and anode produce H-2 and O-2 with HER and OER, respectively. The energy conversion efficiency of the electrolysis systems is about 56-73% in practical application, and the low energy conversion efficiency greatly limits the large-scale application. Hence, the electrocatalytic water splitting has attracted much attention. Recently, a variety of heterogeneous catalysts have emerged, showing high catalytic water splitting performance. Among them, the heterojunction catalysts occupied a very important position in emerging catalysts. In the heterojunction catalysts, electrons can be rearranged on heterostructures interfaces to modify the properties of active sites, and synergy of different active sites is used to promote the reaction kinetics. The heterojunction catalysts often show a better activity of electrolysis water than single-component catalysts. Herein, we mainly summarize the design strategies and synthesis methods of various heterojunction catalysts and the related applications of these heterojunction catalysts in HER and OER, and further discusses the catalytical mechanisms in HER and OER processes respectively. Through the summary of present progress in electrocatalytic water splitting, this review provides a reasonable prospect on heterojunction catalysts in electrocatalytic water splitting. (C) 2021 Elsevier B.V. All rights reserved.</t>
  </si>
  <si>
    <t>[Li, Zhenxing; Hu, Mingliang; Wang, Ping; Liu, Jiahao; Yao, Jiasai; Li, Chenyu] China Univ Petr, Coll New Energy &amp; Mat, State Key Lab Heavy Oil Proc, Beijing 102249, Peoples R China</t>
  </si>
  <si>
    <t>Li, ZX (通讯作者)，China Univ Petr, Coll New Energy &amp; Mat, State Key Lab Heavy Oil Proc, Beijing 102249, Peoples R China.</t>
  </si>
  <si>
    <t>lizx@cup.edu.cn</t>
  </si>
  <si>
    <t>Li, Zhenxing/0000-0002-4020-7490</t>
  </si>
  <si>
    <t>We gratefully acknowledge the financial support from the Beijing Natural Science Foundation (Grant No. 2182061) and Science Foundation of China University of Petroleum, Beijing (Grant No. 2462019BJRC001).</t>
  </si>
  <si>
    <t>JUL 15</t>
  </si>
  <si>
    <t>10.1016/j.ccr.2021.213953</t>
  </si>
  <si>
    <t>RX6KA</t>
  </si>
  <si>
    <t>WOS:000647329100021</t>
  </si>
  <si>
    <t>Hu, Tao/AAV-9734-2021; Jiang, Shu/AAL-9260-2020</t>
  </si>
  <si>
    <t>Ren, Xiaohang/J-5360-2019; Dong, Kangyin/O-3354-2019</t>
  </si>
  <si>
    <t>Ren, Xiaohang/0000-0002-9097-580X; Dong, Kangyin/0000-0002-5776-1498; Cheng, Cheng/0000-0003-3468-831X</t>
  </si>
  <si>
    <t>Wang, Zhao-Kui/ABD-5942-2021; Meng, Dong/R-2543-2016; yang, yang/GVT-5210-2022; Igbari, Femi/AAC-3939-2019; Igbari, Femi/AFU-7727-2022</t>
  </si>
  <si>
    <t>Wang, Zhao-Kui/0000-0003-1707-499X; Meng, Dong/0000-0001-6776-0707; Igbari, Femi/0000-0002-1885-2493; Li, Zhenxing/0000-0002-4020-7490</t>
  </si>
  <si>
    <t>Zou, Shuangmei/GLR-9384-2022; Xiao, Junfeng/B-5839-2008</t>
  </si>
  <si>
    <t>Xiao, Junfeng/0000-0002-8057-7429</t>
  </si>
  <si>
    <t>2405-8289</t>
  </si>
  <si>
    <t>Ji, Wei-Qiang/K-5762-2017; Tang, Ming/ABD-9218-2021</t>
  </si>
  <si>
    <t xml:space="preserve">Ji, Wei-Qiang/0000-0002-1299-9742; </t>
  </si>
  <si>
    <t>Xie, Y; Zhu, YJ; Zheng, T; Yuan, Q; Sun, CY; Yang, LY; Chen, GJ</t>
  </si>
  <si>
    <t>Xie, Yan; Zhu, Yu-Jie; Zheng, Tao; Yuan, Qing; Sun, Chang-Yu; Yang, Lan-Ying; Chen, Guang-Jin</t>
  </si>
  <si>
    <t>Replacement in CH4-CO2 hydrate below freezing point based on abnormal self-preservation differences of CH4 hydrate</t>
  </si>
  <si>
    <t>Gas hydrate; CH4-CO2 hydrate replacement; Below freezing point; Anomalous self-preservation region; Multi-defective ice</t>
  </si>
  <si>
    <t>NATURAL-GAS HYDRATE; METHANE CLATHRATE HYDRATE; CARBON-DIOXIDE; ANOMALOUS PRESERVATION; CO2 HYDRATE; THERMAL-STIMULATION; POROUS SEDIMENT; FLUE-GAS; DISSOCIATION; RECOVERY</t>
  </si>
  <si>
    <t>CH4-CO2 replacement for natural gas hydrate exploitation is a win-win method to simultaneously realize CH4 recovery and CO2 sequestration. However, the exchange progress is severely blocked by the reformation of compact CO2 hydrate film. Constructing porous CO2 hydrate could be a promising approach to solve this annoyance. In consideration of the difference in ice layer defects and decomposition rate of CH4 hydrates at different temperatures in its anomalous self-preservation region, in this study, we proposed a concept of CH4-CO2 hydrate replacement by utilizing the multi-defective ice generated from dissociated CH4 hydrate to form porous CO2 hydrate. The CH4-CO2 hydrate exchange experiments occurred at 268.15 K and 272.15 K with rapid CH4 exhaust-CO2 injection were conducted. The results showed that the replacement efficiency at 272.15 K was much higher than at 268.15 K. In addition, we examined the replacement at 274.15 K and replacement with slow gas sweep at 268.15 K for comparison. These experimental results confirmed the possibility of the replacement concept.</t>
  </si>
  <si>
    <t>[Xie, Yan; Zhu, Yu-Jie; Zheng, Tao; Sun, Chang-Yu; Yang, Lan-Ying; Chen, Guang-Jin] China Univ Petr, State Key Lab Heavy Oil Proc, Beijing 102249, Peoples R China; [Yuan, Qing] Liaocheng Univ, Sch Chem &amp; Chem Engn, Liaocheng 252059, Shandong, Peoples R China</t>
  </si>
  <si>
    <t>Sun, CY; Chen, GJ (通讯作者)，China Univ Petr, State Key Lab Heavy Oil Proc, Beijing 102249, Peoples R China.</t>
  </si>
  <si>
    <t>cysun@cup.edu.cn; gjchen@cup.edu.cn</t>
  </si>
  <si>
    <t>SUN, CHANG/GXM-3680-2022; yang, lan/GRJ-3120-2022</t>
  </si>
  <si>
    <t>National Key Research and Development Program of China [2017YFC0307302, 2016YFC0304003, 2017YFC0307306]; National Natural Science Foundation of China [21636009, 51676207, 51576209]; Beijing Science and Technology Program Project [Z181100005118010]</t>
  </si>
  <si>
    <t>National Key Research and Development Program of China; National Natural Science Foundation of China(National Natural Science Foundation of China (NSFC)); Beijing Science and Technology Program Project</t>
  </si>
  <si>
    <t>Financial support received from the National Key Research and Development Program of China (Nos.2017YFC0307302, 2016YFC0304003, 2017YFC0307306), the National Natural Science Foundation of China (Nos. 21636009, 51676207, 51576209) and the Beijing Science and Technology Program Project (Z181100005118010) is gratefully acknowledged.</t>
  </si>
  <si>
    <t>10.1016/j.cej.2020.126283</t>
  </si>
  <si>
    <t>OD3LJ</t>
  </si>
  <si>
    <t>WOS:000579752500027</t>
  </si>
  <si>
    <t>yang, yang/GVT-5210-2022; Meng, Dong/AAA-7020-2021; Wen, Yangyang/GLT-8193-2022; Meng, Dong/R-2543-2016</t>
  </si>
  <si>
    <t>Li, Kuan-ching/S-4073-2019</t>
  </si>
  <si>
    <t>Li, Kuan-ching/0000-0003-1381-4364; liang, wei/0000-0003-3813-3223; fan, yongkai/0000-0002-4537-4650</t>
  </si>
  <si>
    <t>Gadd, Geoffrey/AAS-6971-2021; Yang, Yuyi/N-5428-2015; Zhang, Zulin/B-2879-2010; Yang, Yuyi/H-6600-2015</t>
  </si>
  <si>
    <t>Yang, Yuyi/0000-0001-9807-6844; Zhang, Zulin/0000-0002-6334-8819; Yang, Yuyi/0000-0001-9807-6844; Gadd, Geoffrey Michael/0000-0001-6874-870X</t>
  </si>
  <si>
    <t>Wang, Wei/I-4634-2012; zhao, tianyu/V-4629-2019; Zhao, Guochun/ABB-4749-2020; 徐, 亚军/ABS-6214-2022; Pisarevsky, Sergei/T-2882-2019; Yao, Jinlong/AAF-2842-2020; Zi, Jian-Wei/A-4850-2011</t>
  </si>
  <si>
    <t>Wang, Wei/0000-0002-7944-7598; zhao, tianyu/0000-0002-6208-7426; Zi, Jian-Wei/0000-0001-8094-7568; Cawood, Peter/0000-0003-1200-3826; Yao, Jinlong/0000-0003-0433-4991; Zhao, tianyu/0000-0002-7556-6477</t>
  </si>
  <si>
    <t>Li, Yifei/GYA-2567-2022</t>
  </si>
  <si>
    <t>Li, Xin/0000-0001-6334-0369; Huang, Yizhou/0000-0002-2615-1902; /0000-0002-6272-7649; Song, Yan/0000-0003-0497-8543; Jiang, Zhenxue/0000-0002-2553-4573</t>
  </si>
  <si>
    <t>gold, Green Published</t>
  </si>
  <si>
    <t>Jia, Peng/0000-0002-9761-7677; Shen, Tongde/0000-0002-0391-3361; Tang, Yushu/0000-0002-8223-0744; Jia, Peng/0000-0002-3119-7075; Sun, Yong/0000-0002-6107-2038; Sun, Haiming/0000-0001-9085-500X; Huang, Jianyu/0000-0002-8424-5368</t>
  </si>
  <si>
    <t>Huang, Wei/0000-0001-7004-6408; Gu, Hao/0000-0002-8623-5649; Yang, Yingguo/0000-0002-1749-2799; Su, Zhenhuang/0000-0003-0026-2601; Hui, Wei/0000-0002-2310-8466</t>
  </si>
  <si>
    <t>Wang, Lu/0000-0002-7988-2741; Gao, Yangqin/0000-0002-2486-6621; Ge, Lei/0000-0002-7510-7334</t>
  </si>
  <si>
    <t>Wang, Shaobin/C-5507-2008; Wang, Shaobin/AAL-9581-2020; Sun, Zhenyu/D-3087-2013</t>
  </si>
  <si>
    <t>Wang, Shaobin/0000-0002-1751-9162; Wang, Shaobin/0000-0002-1751-9162; Sun, Zhenyu/0000-0001-5788-9339</t>
  </si>
  <si>
    <t>Mahmood, Asif/F-8794-2015; Guo, Shaojun/A-8449-2011; Liang, Zibin/AAI-3997-2021; Tabassum, Hassina/O-6938-2017</t>
  </si>
  <si>
    <t>Wang, Jinjiang/AAT-5754-2020; zhang, lai/GVS-4725-2022; Gao, Robert X/O-9339-2014</t>
  </si>
  <si>
    <t>He, Shasha/AAA-3107-2022; Ding, Jianxun/A-6155-2013; Xiao, Haihua/ABC-2574-2021</t>
  </si>
  <si>
    <t>Ding, Jianxun/0000-0002-5232-8863; Zhang, Qi/0000-0003-2496-8844; Xiao, Haihua/0000-0001-8159-8187; Xiong, Hejian/0000-0002-5265-9208; Zhang, Qingfei/0000-0002-7704-2853</t>
  </si>
  <si>
    <t>Wu, Keliu/F-8287-2016; Dong, Xiaohu/D-9233-2016</t>
  </si>
  <si>
    <t>Wu, Keliu/0000-0002-0021-5007; Dong, Xiaohu/0000-0002-4754-6188</t>
  </si>
  <si>
    <t>Li, Neng/V-8235-2019; li, weijun/AAM-9848-2020</t>
  </si>
  <si>
    <t>Li, Neng/0000-0001-9633-6702; li, weijun/0000-0002-8783-6227</t>
  </si>
  <si>
    <t>Zhao, Zhenghang/0000-0002-9383-9897; Lin, Chun-Yu/0000-0002-6818-4681; Xia, Zhenhai/0000-0002-0881-2906</t>
  </si>
  <si>
    <t>wang, jing/GVT-8700-2022; WANG, JINGYI/GSJ-1241-2022; Dong, Kangyin/O-3354-2019</t>
  </si>
  <si>
    <t>Fu, Yuhao/Q-2912-2019; Li, yujing/GQA-4109-2022; Niu, Xiuxiu/GLV-3267-2022; Ke, Xiaoxing/A-2723-2013; Zai, Huachao/AHC-0135-2022; Zhang, Lijun/F-7710-2011; Chen, Qi/Z-2897-2019</t>
  </si>
  <si>
    <t>Ke, Xiaoxing/0000-0003-2004-6906; Zhang, Lijun/0000-0002-6438-5486; Chen, Qi/0000-0002-9647-5873; Li, Yujing/0000-0001-5440-5343; Bai, Yang/0000-0001-5757-533X; Chen, Yihua/0000-0002-6475-099X</t>
  </si>
  <si>
    <t>Xiao, Haihua/ABC-2574-2021; li, weijun/AAM-9848-2020; Ong, Wee-Jun/O-1403-2013</t>
  </si>
  <si>
    <t>li, weijun/0000-0002-8783-6227; Ong, Wee-Jun/0000-0002-5124-1934; Xu, Quan/0000-0003-2195-2513; Xiao, Haihua/0000-0001-8159-8187</t>
  </si>
  <si>
    <t>Sun, Renjin/AAF-3552-2020; Dong, Kangyin/O-3354-2019</t>
  </si>
  <si>
    <t>Pang, Xiaojiao/GLS-0487-2022; Fan, Xu/GSE-2196-2022</t>
  </si>
  <si>
    <t>Jia, Ru/0000-0003-1135-9273; Li, Xiaogang/0000-0001-9255-7559; xu, dake/0000-0003-0931-7189</t>
  </si>
  <si>
    <t>Sun, Renjin/AAF-3552-2020; Dong, Kangyin/O-3354-2019; Jiang, Hongdian/AAM-7664-2020</t>
  </si>
  <si>
    <t>Dong, Kangyin/0000-0002-5776-1498; Jiang, Hongdian/0000-0002-8979-565X</t>
  </si>
  <si>
    <t>Fan, Xu/GSE-2196-2022</t>
  </si>
  <si>
    <t>Shi, Peidong/AFQ-2386-2022</t>
  </si>
  <si>
    <t>Wang, Jinjiang/AAT-5754-2020; /AAD-1562-2020; Yan, Ruqiang/A-9776-2012; Mao, Kezhi/A-5025-2011</t>
  </si>
  <si>
    <t>Yan, Ruqiang/0000-0003-4341-6535; Yan, Ruqiang/0000-0002-1250-4084; Wang, Jinjiang/0000-0003-0163-4446; Mao, Kezhi/0000-0002-9191-8604</t>
  </si>
  <si>
    <t>Li, Neng/V-8235-2019; Wang, Lianzhou/J-2140-2014; Wen, Yangyang/I-5960-2019; Rufford, Thomas E./A-4930-2009; Dai, Liming/AAV-4376-2020; Lyu, Miaoqiang/D-7529-2015</t>
  </si>
  <si>
    <t>Li, Neng/0000-0001-9633-6702; Wang, Lianzhou/0000-0002-5947-306X; Rufford, Thomas E./0000-0002-8865-7976; Dai, Liming/0000-0001-7536-160X; Lyu, Miaoqiang/0000-0003-0212-4325; Wen, Yangyang/0000-0003-3236-7168</t>
  </si>
  <si>
    <t>Song, Bo/V-5592-2018; Sun, Rong/GPK-6792-2022; Wong, CP/M-6587-2017; XU, Jian-Bin/C-9374-2011</t>
  </si>
  <si>
    <t>Song, Bo/0000-0002-3875-3839; Wong, CP/0000-0003-3556-8053; XU, Jian-Bin/0000-0003-0509-9508</t>
  </si>
  <si>
    <t>Sun, Zheng/H-1503-2019; Chen, Ming-qiang/AAM-8719-2020</t>
  </si>
  <si>
    <t>Sun, Zheng/0000-0002-3844-3953; sun, feng rui/0000-0001-6142-4235; Zhang, Tao/0000-0001-8273-6166; zhang, tao/0000-0001-7216-0423; Chen, Mingqiang/0000-0002-1607-8780</t>
  </si>
  <si>
    <t>Green Published, Bronze</t>
  </si>
  <si>
    <t>Hao, Changlong/C-4645-2013; hao, changlong/AAB-4660-2020; tang, zhiyong/A-8563-2008</t>
  </si>
  <si>
    <t>Yan, Ruqiang/A-9776-2012; /AAD-1562-2020; Wang, Jinjiang/AAT-5754-2020; Mao, Kezhi/A-5025-2011</t>
  </si>
  <si>
    <t>Yan, Ruqiang/0000-0003-4341-6535; Wang, Jinjiang/0000-0003-0163-4446; Mao, Kezhi/0000-0002-9191-8604; Yan, Ruqiang/0000-0002-1250-4084</t>
  </si>
  <si>
    <t>Gill, Benjamin/B-8047-2012; Haygarth, Philip Matthew/F-6790-2014; Robbins, Leslie/U-4420-2019</t>
  </si>
  <si>
    <t>Gill, Benjamin/0000-0001-7402-0811; Robbins, Leslie/0000-0002-6931-5743; Konhauser, Kurt/0000-0001-7722-7068</t>
  </si>
  <si>
    <t>NSF-EAR; NASA Astrobiology Institute; Alfred P. Sloan Foundation; JSPS KAKENHI; Division Of Earth Sciences [1338299, 1338810] Funding Source: National Science Foundation</t>
  </si>
  <si>
    <t>Zhu, Yongfa/A-9452-2012; Zhu, Yongfa/N-9784-2019; Zhu, Yongfa/D-9640-2011</t>
  </si>
  <si>
    <t>Zhu, Yongfa/0000-0001-8528-509X; Zhu, Yongfa/0000-0001-8528-509X</t>
  </si>
  <si>
    <t>Kuang, Tairong/ABB-7776-2021; Kuang, Tairong/L-6835-2017; Kuang, Tairong/AAE-1351-2020; Sreenivasan, Sreeprasad/AAM-8073-2021; Li, Neng/V-8235-2019; Sreenivasan, Sreeprasad/D-5068-2013; Zhao, Peng/H-5901-2017</t>
  </si>
  <si>
    <t>Kuang, Tairong/0000-0003-4009-1720; Li, Neng/0000-0001-9633-6702; Sreenivasan, Sreeprasad/0000-0002-5728-0512; Zhao, Peng/0000-0003-4377-1035; Xu, Quan/0000-0003-2195-2513</t>
  </si>
  <si>
    <t>Wang, Yuxian/ABF-4005-2020; Wang, Shaobin/C-5507-2008; Sun, Hongqi/B-3128-2014; Duan, Xiaoguang/O-2980-2017; Ao, Zhimin/AAO-9932-2020; Wang, Shaobin/AAL-9581-2020; Ao, Zhimin/B-9415-2009</t>
  </si>
  <si>
    <t>Wang, Shaobin/0000-0002-1751-9162; Sun, Hongqi/0000-0003-0907-5626; Duan, Xiaoguang/0000-0001-9635-5807; Ao, Zhimin/0000-0003-0333-3727; Wang, Shaobin/0000-0002-1751-9162; Ao, Zhimin/0000-0003-0333-3727; Wang, Yuxian/0000-0003-4553-9272</t>
  </si>
  <si>
    <t>chen, xi/GXH-3653-2022; chen, xia/GYR-3948-2022; chen, xia/GXM-5435-2022; Chen, Yangkang/C-3826-2016</t>
  </si>
  <si>
    <t>SHI, JUNTAI/AAG-4395-2020; Wu, Keliu/F-8287-2016; Li, Jing/I-8320-2018</t>
  </si>
  <si>
    <t>Wu, Keliu/0000-0002-0021-5007; Li, Jing/0000-0002-1297-6428; Zhang, Tao/0000-0001-8273-6166; Yu, Pengliang/0000-0001-8774-8991; zhang, tao/0000-0001-7216-0423</t>
  </si>
  <si>
    <t>Li, Junshuai/B-8728-2011; Chen, Qiang/E-3308-2012</t>
  </si>
  <si>
    <t>Li, Junshuai/0000-0001-8468-1509; Chen, Qiang/0000-0002-8688-1085</t>
  </si>
  <si>
    <t>Lee, Yi-Hsien/AAA-6972-2019; Zubair, Ahmad/T-4659-2019; Saito, Riichiro/GQH-0311-2022; Saito, Riichiro/B-1132-2008; Yang, Fang Ping Ou/K-1036-2014; Ueno, Keiji/B-2741-2012</t>
  </si>
  <si>
    <t>Saito, Riichiro/0000-0002-3336-9985; Ueno, Keiji/0000-0002-5535-9382; Palacios, Tomas/0000-0002-2190-563X</t>
  </si>
  <si>
    <t>li, hongping/GWZ-6799-2022; Wu, Peiwen/GOK-0470-2022; Jiang, Wei/AAH-8588-2020</t>
  </si>
  <si>
    <t>Yakobson, Boris/ABA-3897-2020; Zhou, Wu/D-8526-2011; Liu, Zheng/C-1813-2014; Vajtai, Robert/ABC-1115-2020; Vajtai, Robert/B-1029-2008</t>
  </si>
  <si>
    <t>Yakobson, Boris/0000-0001-8369-3567; Zhou, Wu/0000-0002-6803-1095; Liu, Zheng/0000-0002-8825-7198; Vajtai, Robert/0000-0002-3942-8827; Xu, Quan/0000-0003-2195-2513; Xia, Zhenhai/0000-0002-0881-2906; Lou, Jun/0000-0002-4351-9561</t>
  </si>
  <si>
    <t>Li, Yujing/0000-0001-5440-5343; Ge, Lei/0000-0002-7510-7334</t>
  </si>
  <si>
    <t>Höök, Mikael/I-3479-2019; Tang, Xu/I-1920-2013</t>
  </si>
  <si>
    <t>Höök, Mikael/0000-0002-6379-7104; Tang, Xu/0000-0003-3068-1524</t>
  </si>
  <si>
    <t>Zuo, Fan/P-4619-2014; Bartels, Ludwig/C-2764-2008; bartelsdoe, ludwig/F-8008-2011</t>
  </si>
  <si>
    <t>Zhi, Linjie/ABA-5328-2021; Yan, Jun/D-4360-2011; Mohd Jasni, Mohamad Redwani/E-7555-2015; Zhang, Qiang/B-1799-2012; Wei, Fei/H-4674-2012; Wei, Fei/H-4809-2012; Fan, Zhuangjun/B-3878-2011</t>
  </si>
  <si>
    <t>Yan, Jun/0000-0002-9967-3912; Mohd Jasni, Mohamad Redwani/0000-0003-4036-4856; Zhang, Qiang/0000-0002-3929-1541; Wei, Fei/0000-0002-1422-9784; Fan, Zhuangjun/0000-0001-5639-0675</t>
  </si>
  <si>
    <t>http://dx.doi.org/10.1002/dac.5161</t>
  </si>
  <si>
    <t>Li, MH; Zhou, FJ; Sun, ZH; Dong, EJ; Zhuang, XY; Yuan, LS; Wang, B</t>
  </si>
  <si>
    <t>Li, Minghui; Zhou, Fujian; Sun, Zhonghua; Dong, Enjia; Zhuang, Xiaoying; Yuan, Lishan; Wang, Bo</t>
  </si>
  <si>
    <t>Experimental study on plugging performance and diverted fracture geometry during different temporary plugging and diverting fracturing in Jimusar shale</t>
  </si>
  <si>
    <t>Jimusar shale; Temporary plugging and diverting fracturing; (TPDF); True tri -axial fracturing experiment; Fibers and particles; Plugging performance; Diverted fractures</t>
  </si>
  <si>
    <t>PERMEABILITY; OPTIMIZATION; MECHANISM</t>
  </si>
  <si>
    <t>Temporary plugging and diverting fracturing (TPDF) is one promising technology to form complex fracture networks in unconventional oil and gas resources, such as Jimusar shale in China. The key to the success of this technology depends on two processes: creating a tight plug within previously-created fractures using temporary plugging agents (TPA), and then forming diverted fractures after plugging. Many scholars have studied the plugging law of TPA under different channels aiming at the first process. However, the second process of fracture re-direct to form fracture networks after effective plugging has not been investigated clearly, especially in shale formations. Based on Jimusar shale, this paper investigated the plugging performance of fibers and particles and diverting fracturing behavior under three different TPDF application scenarios: near-wellbore in-plane TPDF, multistage TPDF in the horizontal wellbore, and far-field TPDF within fractures. A series of experiments were carried out under different stress difference conditions and TPA types using true tri-axial fracturing system. Experimental results show that: firstly, in near-wellbore TPDF experiments, the plugging pressure peaks would be increased with horizontal stress difference (HSD) while the deflection angle between the diverted fracture and the initial fracture would decrease with HSD. Once the HSD is over 7.5 MPa, the diverted fractures would be nearly parallel to the initial fractures. Secondly, in far-field TPDF within 2 mm propped fractures, 1 wt% pure fibers cannot form the effective plug in any fractures regardless of the HSD, while the combination of 1 wt% fibers and 1 wt% particles could effectively plug all fractures. The diverted fractures could be only created as branch fractures at the middle of the initial fractures, but the diverted fractures would be merged into the initial fractures when HSD is over 7.5 MPa. Thirdly, in multistage TPDF in the horizontal wellbore, the initial fracture almost initiates from only one slot and becomes one transverse fracture, but multiple parallel transverse fractures after plugging could happen but not always occur. The diverted fracture may also form a longitudinal fracture under low HSD because the slots have been plugged by TPAs. In addition, influenced by bedding and natural fractures, more bedding fractures are activated after plugging, which forms a more complex fracture network. Our experimental results could deepen the understanding of TPDF in Jimusar shale reservoir and also provide fundamental for field design in similar shale reservoirs.</t>
  </si>
  <si>
    <t>[Li, Minghui; Zhou, Fujian; Sun, Zhonghua; Dong, Enjia; Yuan, Lishan] China Univ Petr, State Key Lab Petr Resources &amp; Prospecting, Beijing 102249, Peoples R China; [Li, Minghui; Zhuang, Xiaoying] Leibniz Univ Hannover, Computat Sci &amp; Simulat Technol, D-30167 Hannover, Germany; [Wang, Bo] China Univ Petr Beijing Karamay, Karamay 834000, Xinjiang, Peoples R China</t>
  </si>
  <si>
    <t>Zhou, FJ (通讯作者)，China Univ Petr, State Key Lab Petr Resources &amp; Prospecting, Beijing 102249, Peoples R China.;Wang, B (通讯作者)，China Univ Petr Beijing Karamay, Karamay 834000, Xinjiang, Peoples R China.</t>
  </si>
  <si>
    <t>zhoufj@cup.edu.cn; wangbo@cupk.edu.cn</t>
  </si>
  <si>
    <t>Yuan, Lishan/AAT-1680-2020</t>
  </si>
  <si>
    <t>Yuan, Lishan/0000-0002-8173-4908</t>
  </si>
  <si>
    <t>National Natural Science Foundation of China [52174045, 52104011]; Research Foundation of China University of Petroleum-Beijing at Karamay [XQZX20210001]; Innovation Fund of China National Petroleum Corporation [2020D-5007-0207]</t>
  </si>
  <si>
    <t>National Natural Science Foundation of China(National Natural Science Foundation of China (NSFC)); Research Foundation of China University of Petroleum-Beijing at Karamay; Innovation Fund of China National Petroleum Corporation</t>
  </si>
  <si>
    <t>Acknowledgement The authors would like to acknowledge the financial support from National Natural Science Foundation of China (No. 52174045 and No. 52104011) , Research Foundation of China University of Petroleum-Beijing at Karamay (No. XQZX20210001) , Innovation Fund of China National Petroleum Corporation (No. 2020D-5007-0207) .</t>
  </si>
  <si>
    <t>10.1016/j.petrol.2022.110580</t>
  </si>
  <si>
    <t>http://dx.doi.org/10.1016/j.petrol.2022.110580</t>
  </si>
  <si>
    <t>2A6QP</t>
  </si>
  <si>
    <t>WOS:000809624600001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</si>
</sst>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0"/>
      <name val="Arial"/>
      <family val="2"/>
    </font>
    <font>
      <sz val="9"/>
      <name val="宋体"/>
      <family val="0"/>
    </font>
    <font>
      <sz val="10.5"/>
      <name val="等线"/>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protection/>
    </xf>
    <xf numFmtId="0" fontId="28" fillId="0" borderId="0">
      <alignment vertical="center"/>
      <protection/>
    </xf>
    <xf numFmtId="0" fontId="22" fillId="0" borderId="0">
      <alignment vertical="center"/>
      <protection/>
    </xf>
    <xf numFmtId="0" fontId="0" fillId="0" borderId="0">
      <alignment/>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5">
    <xf numFmtId="0" fontId="0" fillId="0" borderId="0" xfId="0" applyAlignment="1">
      <alignment/>
    </xf>
    <xf numFmtId="0" fontId="0" fillId="0" borderId="0" xfId="0" applyFill="1" applyAlignment="1">
      <alignment/>
    </xf>
    <xf numFmtId="0" fontId="2" fillId="0" borderId="0" xfId="0" applyFont="1" applyAlignment="1">
      <alignment horizontal="justify" vertical="center"/>
    </xf>
    <xf numFmtId="0" fontId="0" fillId="0" borderId="0" xfId="43">
      <alignment/>
      <protection/>
    </xf>
    <xf numFmtId="0" fontId="0" fillId="0" borderId="0" xfId="43">
      <alignment/>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148"/>
  <sheetViews>
    <sheetView zoomScalePageLayoutView="0" workbookViewId="0" topLeftCell="BA1">
      <selection activeCell="BA1" sqref="A1:IV16384"/>
    </sheetView>
  </sheetViews>
  <sheetFormatPr defaultColWidth="9.140625" defaultRowHeight="12.75"/>
  <sheetData>
    <row r="1" spans="1:72" ht="1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2447</v>
      </c>
      <c r="BG1" t="s">
        <v>57</v>
      </c>
      <c r="BH1" t="s">
        <v>58</v>
      </c>
      <c r="BI1" t="s">
        <v>59</v>
      </c>
      <c r="BJ1" t="s">
        <v>60</v>
      </c>
      <c r="BK1" t="s">
        <v>61</v>
      </c>
      <c r="BL1" t="s">
        <v>62</v>
      </c>
      <c r="BM1" t="s">
        <v>63</v>
      </c>
      <c r="BN1" t="s">
        <v>64</v>
      </c>
      <c r="BO1" t="s">
        <v>65</v>
      </c>
      <c r="BP1" t="s">
        <v>66</v>
      </c>
      <c r="BQ1" t="s">
        <v>67</v>
      </c>
      <c r="BR1" t="s">
        <v>68</v>
      </c>
      <c r="BS1" t="s">
        <v>69</v>
      </c>
      <c r="BT1" t="s">
        <v>2448</v>
      </c>
    </row>
    <row r="2" spans="1:72" ht="12">
      <c r="A2" t="s">
        <v>70</v>
      </c>
      <c r="B2" t="s">
        <v>2660</v>
      </c>
      <c r="F2" t="s">
        <v>2661</v>
      </c>
      <c r="I2" t="s">
        <v>2662</v>
      </c>
      <c r="J2" t="s">
        <v>1350</v>
      </c>
      <c r="M2" t="s">
        <v>76</v>
      </c>
      <c r="N2" t="s">
        <v>100</v>
      </c>
      <c r="T2" t="s">
        <v>2663</v>
      </c>
      <c r="U2" t="s">
        <v>2664</v>
      </c>
      <c r="V2" t="s">
        <v>2665</v>
      </c>
      <c r="W2" t="s">
        <v>2666</v>
      </c>
      <c r="Y2" t="s">
        <v>2667</v>
      </c>
      <c r="Z2" t="s">
        <v>2668</v>
      </c>
      <c r="AC2" t="s">
        <v>2669</v>
      </c>
      <c r="AD2" t="s">
        <v>2670</v>
      </c>
      <c r="AE2" t="s">
        <v>2671</v>
      </c>
      <c r="AG2">
        <v>87</v>
      </c>
      <c r="AH2">
        <v>8</v>
      </c>
      <c r="AI2">
        <v>8</v>
      </c>
      <c r="AJ2">
        <v>14</v>
      </c>
      <c r="AK2">
        <v>14</v>
      </c>
      <c r="AL2" t="s">
        <v>728</v>
      </c>
      <c r="AM2" t="s">
        <v>729</v>
      </c>
      <c r="AN2" t="s">
        <v>730</v>
      </c>
      <c r="AO2" t="s">
        <v>1356</v>
      </c>
      <c r="AP2" t="s">
        <v>1357</v>
      </c>
      <c r="AR2" t="s">
        <v>1358</v>
      </c>
      <c r="AS2" t="s">
        <v>1359</v>
      </c>
      <c r="AT2" t="s">
        <v>174</v>
      </c>
      <c r="AU2">
        <v>2022</v>
      </c>
      <c r="AV2">
        <v>140</v>
      </c>
      <c r="BD2">
        <v>105647</v>
      </c>
      <c r="BE2" t="s">
        <v>2672</v>
      </c>
      <c r="BF2" t="str">
        <f>HYPERLINK("http://dx.doi.org/10.1016/j.marpetgeo.2022.105647","http://dx.doi.org/10.1016/j.marpetgeo.2022.105647")</f>
        <v>http://dx.doi.org/10.1016/j.marpetgeo.2022.105647</v>
      </c>
      <c r="BI2">
        <v>14</v>
      </c>
      <c r="BJ2" t="s">
        <v>326</v>
      </c>
      <c r="BK2" t="s">
        <v>92</v>
      </c>
      <c r="BL2" t="s">
        <v>327</v>
      </c>
      <c r="BM2" t="s">
        <v>2673</v>
      </c>
      <c r="BR2" t="s">
        <v>2826</v>
      </c>
      <c r="BS2" t="s">
        <v>2674</v>
      </c>
      <c r="BT2" t="str">
        <f>HYPERLINK("https%3A%2F%2Fwww.webofscience.com%2Fwos%2Fwoscc%2Ffull-record%2FWOS:000792929900001","View Full Record in Web of Science")</f>
        <v>View Full Record in Web of Science</v>
      </c>
    </row>
    <row r="3" spans="1:72" ht="12">
      <c r="A3" t="s">
        <v>70</v>
      </c>
      <c r="B3" t="s">
        <v>2827</v>
      </c>
      <c r="F3" t="s">
        <v>2828</v>
      </c>
      <c r="I3" t="s">
        <v>2829</v>
      </c>
      <c r="J3" t="s">
        <v>2830</v>
      </c>
      <c r="M3" t="s">
        <v>76</v>
      </c>
      <c r="N3" t="s">
        <v>100</v>
      </c>
      <c r="U3" t="s">
        <v>2831</v>
      </c>
      <c r="V3" t="s">
        <v>2832</v>
      </c>
      <c r="W3" t="s">
        <v>2833</v>
      </c>
      <c r="Y3" t="s">
        <v>2834</v>
      </c>
      <c r="Z3" t="s">
        <v>2835</v>
      </c>
      <c r="AB3" t="s">
        <v>2836</v>
      </c>
      <c r="AC3" t="s">
        <v>2837</v>
      </c>
      <c r="AD3" t="s">
        <v>2838</v>
      </c>
      <c r="AE3" t="s">
        <v>2839</v>
      </c>
      <c r="AG3">
        <v>50</v>
      </c>
      <c r="AH3">
        <v>14</v>
      </c>
      <c r="AI3">
        <v>14</v>
      </c>
      <c r="AJ3">
        <v>13</v>
      </c>
      <c r="AK3">
        <v>16</v>
      </c>
      <c r="AL3" t="s">
        <v>82</v>
      </c>
      <c r="AM3" t="s">
        <v>83</v>
      </c>
      <c r="AN3" t="s">
        <v>84</v>
      </c>
      <c r="AO3" t="s">
        <v>2840</v>
      </c>
      <c r="AP3" t="s">
        <v>2841</v>
      </c>
      <c r="AR3" t="s">
        <v>2842</v>
      </c>
      <c r="AS3" t="s">
        <v>2843</v>
      </c>
      <c r="AT3" t="s">
        <v>2844</v>
      </c>
      <c r="AU3">
        <v>2022</v>
      </c>
      <c r="AV3">
        <v>10</v>
      </c>
      <c r="AW3">
        <v>17</v>
      </c>
      <c r="BB3">
        <v>6603</v>
      </c>
      <c r="BC3">
        <v>6610</v>
      </c>
      <c r="BE3" t="s">
        <v>2845</v>
      </c>
      <c r="BF3" t="str">
        <f>HYPERLINK("http://dx.doi.org/10.1039/d2tc01061e","http://dx.doi.org/10.1039/d2tc01061e")</f>
        <v>http://dx.doi.org/10.1039/d2tc01061e</v>
      </c>
      <c r="BH3" t="s">
        <v>2846</v>
      </c>
      <c r="BI3">
        <v>8</v>
      </c>
      <c r="BJ3" t="s">
        <v>2847</v>
      </c>
      <c r="BK3" t="s">
        <v>92</v>
      </c>
      <c r="BL3" t="s">
        <v>2848</v>
      </c>
      <c r="BM3" t="s">
        <v>2849</v>
      </c>
      <c r="BR3" t="s">
        <v>2826</v>
      </c>
      <c r="BS3" t="s">
        <v>2850</v>
      </c>
      <c r="BT3" t="str">
        <f>HYPERLINK("https%3A%2F%2Fwww.webofscience.com%2Fwos%2Fwoscc%2Ffull-record%2FWOS:000787352200001","View Full Record in Web of Science")</f>
        <v>View Full Record in Web of Science</v>
      </c>
    </row>
    <row r="4" spans="1:72" ht="12">
      <c r="A4" t="s">
        <v>70</v>
      </c>
      <c r="B4" t="s">
        <v>2851</v>
      </c>
      <c r="F4" t="s">
        <v>2852</v>
      </c>
      <c r="I4" t="s">
        <v>2853</v>
      </c>
      <c r="J4" t="s">
        <v>2854</v>
      </c>
      <c r="M4" t="s">
        <v>76</v>
      </c>
      <c r="N4" t="s">
        <v>2855</v>
      </c>
      <c r="T4" t="s">
        <v>2856</v>
      </c>
      <c r="V4" t="s">
        <v>2857</v>
      </c>
      <c r="W4" t="s">
        <v>2858</v>
      </c>
      <c r="Y4" t="s">
        <v>2859</v>
      </c>
      <c r="Z4" t="s">
        <v>2860</v>
      </c>
      <c r="AC4" t="s">
        <v>2861</v>
      </c>
      <c r="AD4" t="s">
        <v>2862</v>
      </c>
      <c r="AE4" t="s">
        <v>2863</v>
      </c>
      <c r="AG4">
        <v>36</v>
      </c>
      <c r="AH4">
        <v>27</v>
      </c>
      <c r="AI4">
        <v>27</v>
      </c>
      <c r="AJ4">
        <v>8</v>
      </c>
      <c r="AK4">
        <v>10</v>
      </c>
      <c r="AL4" t="s">
        <v>1062</v>
      </c>
      <c r="AM4" t="s">
        <v>1063</v>
      </c>
      <c r="AN4" t="s">
        <v>1064</v>
      </c>
      <c r="AO4" t="s">
        <v>2864</v>
      </c>
      <c r="AP4" t="s">
        <v>2865</v>
      </c>
      <c r="AR4" t="s">
        <v>2866</v>
      </c>
      <c r="AS4" t="s">
        <v>2867</v>
      </c>
      <c r="BD4" t="s">
        <v>2868</v>
      </c>
      <c r="BE4" t="s">
        <v>2869</v>
      </c>
      <c r="BF4" t="str">
        <f>HYPERLINK("http://dx.doi.org/10.1002/dac.5161","http://dx.doi.org/10.1002/dac.5161")</f>
        <v>http://dx.doi.org/10.1002/dac.5161</v>
      </c>
      <c r="BH4" t="s">
        <v>2846</v>
      </c>
      <c r="BI4">
        <v>18</v>
      </c>
      <c r="BJ4" t="s">
        <v>2870</v>
      </c>
      <c r="BK4" t="s">
        <v>92</v>
      </c>
      <c r="BL4" t="s">
        <v>2871</v>
      </c>
      <c r="BM4" t="s">
        <v>2872</v>
      </c>
      <c r="BR4" t="s">
        <v>2826</v>
      </c>
      <c r="BS4" t="s">
        <v>2873</v>
      </c>
      <c r="BT4" t="str">
        <f>HYPERLINK("https%3A%2F%2Fwww.webofscience.com%2Fwos%2Fwoscc%2Ffull-record%2FWOS:000776957700001","View Full Record in Web of Science")</f>
        <v>View Full Record in Web of Science</v>
      </c>
    </row>
    <row r="5" spans="1:72" ht="12">
      <c r="A5" t="s">
        <v>70</v>
      </c>
      <c r="B5" t="s">
        <v>2874</v>
      </c>
      <c r="F5" t="s">
        <v>2875</v>
      </c>
      <c r="I5" t="s">
        <v>2876</v>
      </c>
      <c r="J5" t="s">
        <v>358</v>
      </c>
      <c r="M5" t="s">
        <v>76</v>
      </c>
      <c r="N5" t="s">
        <v>100</v>
      </c>
      <c r="U5" t="s">
        <v>2877</v>
      </c>
      <c r="V5" t="s">
        <v>2878</v>
      </c>
      <c r="W5" t="s">
        <v>2879</v>
      </c>
      <c r="Y5" t="s">
        <v>2880</v>
      </c>
      <c r="Z5" t="s">
        <v>2881</v>
      </c>
      <c r="AC5" t="s">
        <v>2882</v>
      </c>
      <c r="AD5" t="s">
        <v>2883</v>
      </c>
      <c r="AE5" t="s">
        <v>2884</v>
      </c>
      <c r="AG5">
        <v>90</v>
      </c>
      <c r="AH5">
        <v>6</v>
      </c>
      <c r="AI5">
        <v>6</v>
      </c>
      <c r="AJ5">
        <v>28</v>
      </c>
      <c r="AK5">
        <v>38</v>
      </c>
      <c r="AL5" t="s">
        <v>365</v>
      </c>
      <c r="AM5" t="s">
        <v>366</v>
      </c>
      <c r="AN5" t="s">
        <v>367</v>
      </c>
      <c r="AO5" t="s">
        <v>368</v>
      </c>
      <c r="AP5" t="s">
        <v>369</v>
      </c>
      <c r="AR5" t="s">
        <v>370</v>
      </c>
      <c r="AS5" t="s">
        <v>371</v>
      </c>
      <c r="AT5" t="s">
        <v>2885</v>
      </c>
      <c r="AU5">
        <v>2022</v>
      </c>
      <c r="AV5">
        <v>144</v>
      </c>
      <c r="AW5">
        <v>12</v>
      </c>
      <c r="BB5">
        <v>5233</v>
      </c>
      <c r="BC5">
        <v>5240</v>
      </c>
      <c r="BE5" t="s">
        <v>2886</v>
      </c>
      <c r="BF5" t="str">
        <f>HYPERLINK("http://dx.doi.org/10.1021/jacs.2c00288","http://dx.doi.org/10.1021/jacs.2c00288")</f>
        <v>http://dx.doi.org/10.1021/jacs.2c00288</v>
      </c>
      <c r="BI5">
        <v>8</v>
      </c>
      <c r="BJ5" t="s">
        <v>240</v>
      </c>
      <c r="BK5" t="s">
        <v>2887</v>
      </c>
      <c r="BL5" t="s">
        <v>241</v>
      </c>
      <c r="BM5" t="s">
        <v>2888</v>
      </c>
      <c r="BN5">
        <v>35298144</v>
      </c>
      <c r="BR5" t="s">
        <v>2826</v>
      </c>
      <c r="BS5" t="s">
        <v>2889</v>
      </c>
      <c r="BT5" t="str">
        <f>HYPERLINK("https%3A%2F%2Fwww.webofscience.com%2Fwos%2Fwoscc%2Ffull-record%2FWOS:000799109400005","View Full Record in Web of Science")</f>
        <v>View Full Record in Web of Science</v>
      </c>
    </row>
    <row r="6" spans="1:72" ht="12">
      <c r="A6" t="s">
        <v>70</v>
      </c>
      <c r="B6" t="s">
        <v>2890</v>
      </c>
      <c r="F6" t="s">
        <v>2891</v>
      </c>
      <c r="I6" t="s">
        <v>2892</v>
      </c>
      <c r="J6" t="s">
        <v>2893</v>
      </c>
      <c r="M6" t="s">
        <v>76</v>
      </c>
      <c r="N6" t="s">
        <v>77</v>
      </c>
      <c r="T6" t="s">
        <v>2894</v>
      </c>
      <c r="U6" t="s">
        <v>2895</v>
      </c>
      <c r="V6" t="s">
        <v>2896</v>
      </c>
      <c r="W6" t="s">
        <v>2897</v>
      </c>
      <c r="Y6" t="s">
        <v>2898</v>
      </c>
      <c r="Z6" t="s">
        <v>385</v>
      </c>
      <c r="AC6" t="s">
        <v>2516</v>
      </c>
      <c r="AD6" t="s">
        <v>2517</v>
      </c>
      <c r="AE6" t="s">
        <v>2899</v>
      </c>
      <c r="AG6">
        <v>239</v>
      </c>
      <c r="AH6">
        <v>9</v>
      </c>
      <c r="AI6">
        <v>9</v>
      </c>
      <c r="AJ6">
        <v>69</v>
      </c>
      <c r="AK6">
        <v>72</v>
      </c>
      <c r="AL6" t="s">
        <v>134</v>
      </c>
      <c r="AM6" t="s">
        <v>135</v>
      </c>
      <c r="AN6" t="s">
        <v>136</v>
      </c>
      <c r="AO6" t="s">
        <v>2900</v>
      </c>
      <c r="AP6" t="s">
        <v>2901</v>
      </c>
      <c r="AR6" t="s">
        <v>2902</v>
      </c>
      <c r="AS6" t="s">
        <v>2903</v>
      </c>
      <c r="AT6" t="s">
        <v>324</v>
      </c>
      <c r="AU6">
        <v>2022</v>
      </c>
      <c r="AV6">
        <v>43</v>
      </c>
      <c r="AW6">
        <v>3</v>
      </c>
      <c r="BB6">
        <v>679</v>
      </c>
      <c r="BC6">
        <v>707</v>
      </c>
      <c r="BE6" t="s">
        <v>2904</v>
      </c>
      <c r="BF6" t="str">
        <f>HYPERLINK("http://dx.doi.org/10.1016/S1872-2067(21)63863-9","http://dx.doi.org/10.1016/S1872-2067(21)63863-9")</f>
        <v>http://dx.doi.org/10.1016/S1872-2067(21)63863-9</v>
      </c>
      <c r="BI6">
        <v>29</v>
      </c>
      <c r="BJ6" t="s">
        <v>2905</v>
      </c>
      <c r="BK6" t="s">
        <v>92</v>
      </c>
      <c r="BL6" t="s">
        <v>396</v>
      </c>
      <c r="BM6" t="s">
        <v>2906</v>
      </c>
      <c r="BR6" t="s">
        <v>2826</v>
      </c>
      <c r="BS6" t="s">
        <v>2907</v>
      </c>
      <c r="BT6" t="str">
        <f>HYPERLINK("https%3A%2F%2Fwww.webofscience.com%2Fwos%2Fwoscc%2Ffull-record%2FWOS:000788414700001","View Full Record in Web of Science")</f>
        <v>View Full Record in Web of Science</v>
      </c>
    </row>
    <row r="7" spans="1:72" ht="12">
      <c r="A7" t="s">
        <v>70</v>
      </c>
      <c r="B7" t="s">
        <v>2675</v>
      </c>
      <c r="F7" t="s">
        <v>2676</v>
      </c>
      <c r="I7" t="s">
        <v>2677</v>
      </c>
      <c r="J7" t="s">
        <v>1542</v>
      </c>
      <c r="M7" t="s">
        <v>76</v>
      </c>
      <c r="N7" t="s">
        <v>100</v>
      </c>
      <c r="T7" t="s">
        <v>2678</v>
      </c>
      <c r="U7" t="s">
        <v>2679</v>
      </c>
      <c r="V7" t="s">
        <v>2680</v>
      </c>
      <c r="W7" t="s">
        <v>2681</v>
      </c>
      <c r="Y7" t="s">
        <v>2682</v>
      </c>
      <c r="Z7" t="s">
        <v>2683</v>
      </c>
      <c r="AC7" t="s">
        <v>2684</v>
      </c>
      <c r="AD7" t="s">
        <v>2685</v>
      </c>
      <c r="AE7" t="s">
        <v>2686</v>
      </c>
      <c r="AG7">
        <v>72</v>
      </c>
      <c r="AH7">
        <v>17</v>
      </c>
      <c r="AI7">
        <v>17</v>
      </c>
      <c r="AJ7">
        <v>16</v>
      </c>
      <c r="AK7">
        <v>16</v>
      </c>
      <c r="AL7" t="s">
        <v>728</v>
      </c>
      <c r="AM7" t="s">
        <v>729</v>
      </c>
      <c r="AN7" t="s">
        <v>730</v>
      </c>
      <c r="AO7" t="s">
        <v>1543</v>
      </c>
      <c r="AP7" t="s">
        <v>1544</v>
      </c>
      <c r="AR7" t="s">
        <v>1545</v>
      </c>
      <c r="AS7" t="s">
        <v>1546</v>
      </c>
      <c r="AT7" t="s">
        <v>324</v>
      </c>
      <c r="AU7">
        <v>2022</v>
      </c>
      <c r="AV7">
        <v>99</v>
      </c>
      <c r="BD7">
        <v>104426</v>
      </c>
      <c r="BE7" t="s">
        <v>2687</v>
      </c>
      <c r="BF7" t="str">
        <f>HYPERLINK("http://dx.doi.org/10.1016/j.jngse.2022.104426","http://dx.doi.org/10.1016/j.jngse.2022.104426")</f>
        <v>http://dx.doi.org/10.1016/j.jngse.2022.104426</v>
      </c>
      <c r="BI7">
        <v>10</v>
      </c>
      <c r="BJ7" t="s">
        <v>736</v>
      </c>
      <c r="BK7" t="s">
        <v>92</v>
      </c>
      <c r="BL7" t="s">
        <v>217</v>
      </c>
      <c r="BM7" t="s">
        <v>2688</v>
      </c>
      <c r="BR7" t="s">
        <v>2826</v>
      </c>
      <c r="BS7" t="s">
        <v>2689</v>
      </c>
      <c r="BT7" t="str">
        <f>HYPERLINK("https%3A%2F%2Fwww.webofscience.com%2Fwos%2Fwoscc%2Ffull-record%2FWOS:000792616500001","View Full Record in Web of Science")</f>
        <v>View Full Record in Web of Science</v>
      </c>
    </row>
    <row r="8" spans="1:72" ht="12">
      <c r="A8" t="s">
        <v>70</v>
      </c>
      <c r="B8" t="s">
        <v>2690</v>
      </c>
      <c r="F8" t="s">
        <v>2691</v>
      </c>
      <c r="I8" t="s">
        <v>2692</v>
      </c>
      <c r="J8" t="s">
        <v>2693</v>
      </c>
      <c r="M8" t="s">
        <v>76</v>
      </c>
      <c r="N8" t="s">
        <v>100</v>
      </c>
      <c r="T8" t="s">
        <v>2694</v>
      </c>
      <c r="U8" t="s">
        <v>2695</v>
      </c>
      <c r="V8" t="s">
        <v>2696</v>
      </c>
      <c r="W8" t="s">
        <v>2697</v>
      </c>
      <c r="Y8" t="s">
        <v>2698</v>
      </c>
      <c r="Z8" t="s">
        <v>2699</v>
      </c>
      <c r="AA8" t="s">
        <v>2908</v>
      </c>
      <c r="AB8" t="s">
        <v>2909</v>
      </c>
      <c r="AC8" t="s">
        <v>2700</v>
      </c>
      <c r="AD8" t="s">
        <v>2701</v>
      </c>
      <c r="AE8" t="s">
        <v>2702</v>
      </c>
      <c r="AG8">
        <v>24</v>
      </c>
      <c r="AH8">
        <v>31</v>
      </c>
      <c r="AI8">
        <v>31</v>
      </c>
      <c r="AJ8">
        <v>11</v>
      </c>
      <c r="AK8">
        <v>14</v>
      </c>
      <c r="AL8" t="s">
        <v>161</v>
      </c>
      <c r="AM8" t="s">
        <v>162</v>
      </c>
      <c r="AN8" t="s">
        <v>163</v>
      </c>
      <c r="AO8" t="s">
        <v>2703</v>
      </c>
      <c r="AP8" t="s">
        <v>2704</v>
      </c>
      <c r="AR8" t="s">
        <v>2705</v>
      </c>
      <c r="AS8" t="s">
        <v>2706</v>
      </c>
      <c r="AT8" t="s">
        <v>393</v>
      </c>
      <c r="AU8">
        <v>2022</v>
      </c>
      <c r="AV8">
        <v>71</v>
      </c>
      <c r="AW8">
        <v>2</v>
      </c>
      <c r="BB8">
        <v>1964</v>
      </c>
      <c r="BC8">
        <v>1973</v>
      </c>
      <c r="BE8" t="s">
        <v>2707</v>
      </c>
      <c r="BF8" t="str">
        <f>HYPERLINK("http://dx.doi.org/10.1109/TVT.2021.3133696","http://dx.doi.org/10.1109/TVT.2021.3133696")</f>
        <v>http://dx.doi.org/10.1109/TVT.2021.3133696</v>
      </c>
      <c r="BI8">
        <v>10</v>
      </c>
      <c r="BJ8" t="s">
        <v>2709</v>
      </c>
      <c r="BK8" t="s">
        <v>92</v>
      </c>
      <c r="BL8" t="s">
        <v>2710</v>
      </c>
      <c r="BM8" t="s">
        <v>2711</v>
      </c>
      <c r="BR8" t="s">
        <v>2826</v>
      </c>
      <c r="BS8" t="s">
        <v>2712</v>
      </c>
      <c r="BT8" t="str">
        <f>HYPERLINK("https%3A%2F%2Fwww.webofscience.com%2Fwos%2Fwoscc%2Ffull-record%2FWOS:000756861400068","View Full Record in Web of Science")</f>
        <v>View Full Record in Web of Science</v>
      </c>
    </row>
    <row r="9" spans="1:72" ht="12">
      <c r="A9" t="s">
        <v>70</v>
      </c>
      <c r="B9" t="s">
        <v>2713</v>
      </c>
      <c r="F9" t="s">
        <v>2714</v>
      </c>
      <c r="I9" t="s">
        <v>2715</v>
      </c>
      <c r="J9" t="s">
        <v>2716</v>
      </c>
      <c r="M9" t="s">
        <v>76</v>
      </c>
      <c r="N9" t="s">
        <v>100</v>
      </c>
      <c r="T9" t="s">
        <v>2717</v>
      </c>
      <c r="U9" t="s">
        <v>2718</v>
      </c>
      <c r="V9" t="s">
        <v>2719</v>
      </c>
      <c r="W9" t="s">
        <v>2720</v>
      </c>
      <c r="Y9" t="s">
        <v>2721</v>
      </c>
      <c r="Z9" t="s">
        <v>671</v>
      </c>
      <c r="AC9" t="s">
        <v>2722</v>
      </c>
      <c r="AD9" t="s">
        <v>2723</v>
      </c>
      <c r="AE9" t="s">
        <v>2724</v>
      </c>
      <c r="AG9">
        <v>38</v>
      </c>
      <c r="AH9">
        <v>12</v>
      </c>
      <c r="AI9">
        <v>12</v>
      </c>
      <c r="AJ9">
        <v>32</v>
      </c>
      <c r="AK9">
        <v>61</v>
      </c>
      <c r="AL9" t="s">
        <v>1997</v>
      </c>
      <c r="AM9" t="s">
        <v>173</v>
      </c>
      <c r="AN9" t="s">
        <v>1998</v>
      </c>
      <c r="AO9" t="s">
        <v>2725</v>
      </c>
      <c r="AP9" t="s">
        <v>2726</v>
      </c>
      <c r="AR9" t="s">
        <v>2727</v>
      </c>
      <c r="AS9" t="s">
        <v>2728</v>
      </c>
      <c r="AT9" t="s">
        <v>393</v>
      </c>
      <c r="AU9">
        <v>2022</v>
      </c>
      <c r="AV9">
        <v>33</v>
      </c>
      <c r="AW9">
        <v>2</v>
      </c>
      <c r="BB9">
        <v>939</v>
      </c>
      <c r="BC9">
        <v>942</v>
      </c>
      <c r="BE9" t="s">
        <v>2729</v>
      </c>
      <c r="BF9" t="str">
        <f>HYPERLINK("http://dx.doi.org/10.1016/j.cclet.2021.07.020","http://dx.doi.org/10.1016/j.cclet.2021.07.020")</f>
        <v>http://dx.doi.org/10.1016/j.cclet.2021.07.020</v>
      </c>
      <c r="BI9">
        <v>4</v>
      </c>
      <c r="BJ9" t="s">
        <v>240</v>
      </c>
      <c r="BK9" t="s">
        <v>92</v>
      </c>
      <c r="BL9" t="s">
        <v>241</v>
      </c>
      <c r="BM9" t="s">
        <v>2730</v>
      </c>
      <c r="BR9" t="s">
        <v>2826</v>
      </c>
      <c r="BS9" t="s">
        <v>2731</v>
      </c>
      <c r="BT9" t="str">
        <f>HYPERLINK("https%3A%2F%2Fwww.webofscience.com%2Fwos%2Fwoscc%2Ffull-record%2FWOS:000760891400058","View Full Record in Web of Science")</f>
        <v>View Full Record in Web of Science</v>
      </c>
    </row>
    <row r="10" spans="1:72" ht="12">
      <c r="A10" t="s">
        <v>70</v>
      </c>
      <c r="B10" t="s">
        <v>2449</v>
      </c>
      <c r="F10" t="s">
        <v>2450</v>
      </c>
      <c r="I10" t="s">
        <v>2451</v>
      </c>
      <c r="J10" t="s">
        <v>2452</v>
      </c>
      <c r="M10" t="s">
        <v>76</v>
      </c>
      <c r="N10" t="s">
        <v>100</v>
      </c>
      <c r="T10" t="s">
        <v>2453</v>
      </c>
      <c r="U10" t="s">
        <v>2454</v>
      </c>
      <c r="V10" t="s">
        <v>2455</v>
      </c>
      <c r="W10" t="s">
        <v>2456</v>
      </c>
      <c r="Y10" t="s">
        <v>2457</v>
      </c>
      <c r="Z10" t="s">
        <v>2458</v>
      </c>
      <c r="AC10" t="s">
        <v>2459</v>
      </c>
      <c r="AD10" t="s">
        <v>2460</v>
      </c>
      <c r="AE10" t="s">
        <v>2461</v>
      </c>
      <c r="AG10">
        <v>77</v>
      </c>
      <c r="AH10">
        <v>8</v>
      </c>
      <c r="AI10">
        <v>8</v>
      </c>
      <c r="AJ10">
        <v>18</v>
      </c>
      <c r="AK10">
        <v>21</v>
      </c>
      <c r="AL10" t="s">
        <v>728</v>
      </c>
      <c r="AM10" t="s">
        <v>729</v>
      </c>
      <c r="AN10" t="s">
        <v>730</v>
      </c>
      <c r="AO10" t="s">
        <v>2462</v>
      </c>
      <c r="AP10" t="s">
        <v>2463</v>
      </c>
      <c r="AR10" t="s">
        <v>2464</v>
      </c>
      <c r="AS10" t="s">
        <v>2465</v>
      </c>
      <c r="AT10" t="s">
        <v>1177</v>
      </c>
      <c r="AU10">
        <v>2022</v>
      </c>
      <c r="AV10">
        <v>294</v>
      </c>
      <c r="BD10">
        <v>118659</v>
      </c>
      <c r="BE10" t="s">
        <v>2466</v>
      </c>
      <c r="BF10" t="str">
        <f>HYPERLINK("http://dx.doi.org/10.1016/j.envpol.2021.118659","http://dx.doi.org/10.1016/j.envpol.2021.118659")</f>
        <v>http://dx.doi.org/10.1016/j.envpol.2021.118659</v>
      </c>
      <c r="BI10">
        <v>11</v>
      </c>
      <c r="BJ10" t="s">
        <v>117</v>
      </c>
      <c r="BK10" t="s">
        <v>92</v>
      </c>
      <c r="BL10" t="s">
        <v>118</v>
      </c>
      <c r="BM10" t="s">
        <v>2467</v>
      </c>
      <c r="BN10">
        <v>34896222</v>
      </c>
      <c r="BR10" t="s">
        <v>2826</v>
      </c>
      <c r="BS10" t="s">
        <v>2468</v>
      </c>
      <c r="BT10" t="str">
        <f>HYPERLINK("https%3A%2F%2Fwww.webofscience.com%2Fwos%2Fwoscc%2Ffull-record%2FWOS:000758388100002","View Full Record in Web of Science")</f>
        <v>View Full Record in Web of Science</v>
      </c>
    </row>
    <row r="11" spans="1:72" ht="12">
      <c r="A11" t="s">
        <v>70</v>
      </c>
      <c r="B11" t="s">
        <v>2639</v>
      </c>
      <c r="F11" t="s">
        <v>2640</v>
      </c>
      <c r="I11" t="s">
        <v>2641</v>
      </c>
      <c r="J11" t="s">
        <v>223</v>
      </c>
      <c r="M11" t="s">
        <v>76</v>
      </c>
      <c r="N11" t="s">
        <v>100</v>
      </c>
      <c r="T11" t="s">
        <v>2642</v>
      </c>
      <c r="U11" t="s">
        <v>2643</v>
      </c>
      <c r="V11" t="s">
        <v>2644</v>
      </c>
      <c r="W11" t="s">
        <v>2645</v>
      </c>
      <c r="Y11" t="s">
        <v>2646</v>
      </c>
      <c r="Z11" t="s">
        <v>2647</v>
      </c>
      <c r="AB11" t="s">
        <v>2648</v>
      </c>
      <c r="AC11" t="s">
        <v>2649</v>
      </c>
      <c r="AD11" t="s">
        <v>2650</v>
      </c>
      <c r="AE11" t="s">
        <v>2651</v>
      </c>
      <c r="AG11">
        <v>68</v>
      </c>
      <c r="AH11">
        <v>28</v>
      </c>
      <c r="AI11">
        <v>28</v>
      </c>
      <c r="AJ11">
        <v>69</v>
      </c>
      <c r="AK11">
        <v>133</v>
      </c>
      <c r="AL11" t="s">
        <v>231</v>
      </c>
      <c r="AM11" t="s">
        <v>232</v>
      </c>
      <c r="AN11" t="s">
        <v>233</v>
      </c>
      <c r="AO11" t="s">
        <v>234</v>
      </c>
      <c r="AP11" t="s">
        <v>235</v>
      </c>
      <c r="AR11" t="s">
        <v>236</v>
      </c>
      <c r="AS11" t="s">
        <v>237</v>
      </c>
      <c r="AT11" t="s">
        <v>2652</v>
      </c>
      <c r="AU11">
        <v>2022</v>
      </c>
      <c r="AV11">
        <v>61</v>
      </c>
      <c r="AW11">
        <v>12</v>
      </c>
      <c r="BD11" t="s">
        <v>2653</v>
      </c>
      <c r="BE11" t="s">
        <v>2654</v>
      </c>
      <c r="BF11" t="str">
        <f>HYPERLINK("http://dx.doi.org/10.1002/anie.202115735","http://dx.doi.org/10.1002/anie.202115735")</f>
        <v>http://dx.doi.org/10.1002/anie.202115735</v>
      </c>
      <c r="BH11" t="s">
        <v>2655</v>
      </c>
      <c r="BI11">
        <v>9</v>
      </c>
      <c r="BJ11" t="s">
        <v>240</v>
      </c>
      <c r="BK11" t="s">
        <v>92</v>
      </c>
      <c r="BL11" t="s">
        <v>241</v>
      </c>
      <c r="BM11" t="s">
        <v>2656</v>
      </c>
      <c r="BN11">
        <v>35001467</v>
      </c>
      <c r="BR11" t="s">
        <v>2826</v>
      </c>
      <c r="BS11" t="s">
        <v>2658</v>
      </c>
      <c r="BT11" t="str">
        <f>HYPERLINK("https%3A%2F%2Fwww.webofscience.com%2Fwos%2Fwoscc%2Ffull-record%2FWOS:000747288600001","View Full Record in Web of Science")</f>
        <v>View Full Record in Web of Science</v>
      </c>
    </row>
    <row r="12" spans="1:72" ht="12">
      <c r="A12" t="s">
        <v>70</v>
      </c>
      <c r="B12" t="s">
        <v>2910</v>
      </c>
      <c r="F12" t="s">
        <v>2911</v>
      </c>
      <c r="I12" t="s">
        <v>2912</v>
      </c>
      <c r="J12" t="s">
        <v>2139</v>
      </c>
      <c r="M12" t="s">
        <v>76</v>
      </c>
      <c r="N12" t="s">
        <v>77</v>
      </c>
      <c r="U12" t="s">
        <v>2913</v>
      </c>
      <c r="V12" t="s">
        <v>2914</v>
      </c>
      <c r="W12" t="s">
        <v>2915</v>
      </c>
      <c r="Y12" t="s">
        <v>2916</v>
      </c>
      <c r="Z12" t="s">
        <v>2917</v>
      </c>
      <c r="AA12" t="s">
        <v>2918</v>
      </c>
      <c r="AB12" t="s">
        <v>2919</v>
      </c>
      <c r="AC12" t="s">
        <v>2920</v>
      </c>
      <c r="AD12" t="s">
        <v>1243</v>
      </c>
      <c r="AE12" t="s">
        <v>2921</v>
      </c>
      <c r="AG12">
        <v>135</v>
      </c>
      <c r="AH12">
        <v>11</v>
      </c>
      <c r="AI12">
        <v>11</v>
      </c>
      <c r="AJ12">
        <v>71</v>
      </c>
      <c r="AK12">
        <v>133</v>
      </c>
      <c r="AL12" t="s">
        <v>82</v>
      </c>
      <c r="AM12" t="s">
        <v>83</v>
      </c>
      <c r="AN12" t="s">
        <v>84</v>
      </c>
      <c r="AO12" t="s">
        <v>2148</v>
      </c>
      <c r="AP12" t="s">
        <v>2149</v>
      </c>
      <c r="AR12" t="s">
        <v>2150</v>
      </c>
      <c r="AS12" t="s">
        <v>2151</v>
      </c>
      <c r="AT12" t="s">
        <v>2922</v>
      </c>
      <c r="AU12">
        <v>2022</v>
      </c>
      <c r="AV12">
        <v>24</v>
      </c>
      <c r="AW12">
        <v>5</v>
      </c>
      <c r="BB12">
        <v>1780</v>
      </c>
      <c r="BC12">
        <v>1808</v>
      </c>
      <c r="BE12" t="s">
        <v>2923</v>
      </c>
      <c r="BF12" t="str">
        <f>HYPERLINK("http://dx.doi.org/10.1039/d1gc04440k","http://dx.doi.org/10.1039/d1gc04440k")</f>
        <v>http://dx.doi.org/10.1039/d1gc04440k</v>
      </c>
      <c r="BH12" t="s">
        <v>2655</v>
      </c>
      <c r="BI12">
        <v>29</v>
      </c>
      <c r="BJ12" t="s">
        <v>2153</v>
      </c>
      <c r="BK12" t="s">
        <v>92</v>
      </c>
      <c r="BL12" t="s">
        <v>2154</v>
      </c>
      <c r="BM12" t="s">
        <v>2924</v>
      </c>
      <c r="BR12" t="s">
        <v>2826</v>
      </c>
      <c r="BS12" t="s">
        <v>2925</v>
      </c>
      <c r="BT12" t="str">
        <f>HYPERLINK("https%3A%2F%2Fwww.webofscience.com%2Fwos%2Fwoscc%2Ffull-record%2FWOS:000755930200001","View Full Record in Web of Science")</f>
        <v>View Full Record in Web of Science</v>
      </c>
    </row>
    <row r="13" spans="1:72" ht="12">
      <c r="A13" t="s">
        <v>70</v>
      </c>
      <c r="B13" t="s">
        <v>2469</v>
      </c>
      <c r="F13" t="s">
        <v>2470</v>
      </c>
      <c r="I13" t="s">
        <v>2471</v>
      </c>
      <c r="J13" t="s">
        <v>1377</v>
      </c>
      <c r="M13" t="s">
        <v>76</v>
      </c>
      <c r="N13" t="s">
        <v>100</v>
      </c>
      <c r="T13" t="s">
        <v>2472</v>
      </c>
      <c r="U13" t="s">
        <v>2473</v>
      </c>
      <c r="V13" t="s">
        <v>2474</v>
      </c>
      <c r="W13" t="s">
        <v>2475</v>
      </c>
      <c r="Y13" t="s">
        <v>2476</v>
      </c>
      <c r="Z13" t="s">
        <v>2477</v>
      </c>
      <c r="AC13" t="s">
        <v>2478</v>
      </c>
      <c r="AD13" t="s">
        <v>2479</v>
      </c>
      <c r="AE13" t="s">
        <v>2480</v>
      </c>
      <c r="AG13">
        <v>18</v>
      </c>
      <c r="AH13">
        <v>11</v>
      </c>
      <c r="AI13">
        <v>11</v>
      </c>
      <c r="AJ13">
        <v>11</v>
      </c>
      <c r="AK13">
        <v>18</v>
      </c>
      <c r="AL13" t="s">
        <v>161</v>
      </c>
      <c r="AM13" t="s">
        <v>162</v>
      </c>
      <c r="AN13" t="s">
        <v>163</v>
      </c>
      <c r="AO13" t="s">
        <v>1386</v>
      </c>
      <c r="AP13" t="s">
        <v>1387</v>
      </c>
      <c r="AR13" t="s">
        <v>1388</v>
      </c>
      <c r="AS13" t="s">
        <v>1389</v>
      </c>
      <c r="AU13">
        <v>2022</v>
      </c>
      <c r="AV13">
        <v>19</v>
      </c>
      <c r="BD13">
        <v>3001005</v>
      </c>
      <c r="BE13" t="s">
        <v>2481</v>
      </c>
      <c r="BF13" t="str">
        <f>HYPERLINK("http://dx.doi.org/10.1109/LGRS.2020.3035568","http://dx.doi.org/10.1109/LGRS.2020.3035568")</f>
        <v>http://dx.doi.org/10.1109/LGRS.2020.3035568</v>
      </c>
      <c r="BI13">
        <v>5</v>
      </c>
      <c r="BJ13" t="s">
        <v>401</v>
      </c>
      <c r="BK13" t="s">
        <v>92</v>
      </c>
      <c r="BL13" t="s">
        <v>402</v>
      </c>
      <c r="BM13" t="s">
        <v>2482</v>
      </c>
      <c r="BR13" t="s">
        <v>2826</v>
      </c>
      <c r="BS13" t="s">
        <v>2483</v>
      </c>
      <c r="BT13" t="str">
        <f>HYPERLINK("https%3A%2F%2Fwww.webofscience.com%2Fwos%2Fwoscc%2Ffull-record%2FWOS:000730789400036","View Full Record in Web of Science")</f>
        <v>View Full Record in Web of Science</v>
      </c>
    </row>
    <row r="14" spans="1:72" ht="12">
      <c r="A14" t="s">
        <v>70</v>
      </c>
      <c r="B14" t="s">
        <v>2732</v>
      </c>
      <c r="F14" t="s">
        <v>2733</v>
      </c>
      <c r="I14" t="s">
        <v>2734</v>
      </c>
      <c r="J14" t="s">
        <v>719</v>
      </c>
      <c r="M14" t="s">
        <v>76</v>
      </c>
      <c r="N14" t="s">
        <v>100</v>
      </c>
      <c r="T14" t="s">
        <v>2735</v>
      </c>
      <c r="U14" t="s">
        <v>2736</v>
      </c>
      <c r="V14" t="s">
        <v>2737</v>
      </c>
      <c r="W14" t="s">
        <v>2738</v>
      </c>
      <c r="Y14" t="s">
        <v>2739</v>
      </c>
      <c r="Z14" t="s">
        <v>2740</v>
      </c>
      <c r="AC14" t="s">
        <v>2741</v>
      </c>
      <c r="AD14" t="s">
        <v>2742</v>
      </c>
      <c r="AE14" t="s">
        <v>2743</v>
      </c>
      <c r="AG14">
        <v>32</v>
      </c>
      <c r="AH14">
        <v>45</v>
      </c>
      <c r="AI14">
        <v>45</v>
      </c>
      <c r="AJ14">
        <v>7</v>
      </c>
      <c r="AK14">
        <v>19</v>
      </c>
      <c r="AL14" t="s">
        <v>728</v>
      </c>
      <c r="AM14" t="s">
        <v>729</v>
      </c>
      <c r="AN14" t="s">
        <v>730</v>
      </c>
      <c r="AO14" t="s">
        <v>731</v>
      </c>
      <c r="AP14" t="s">
        <v>732</v>
      </c>
      <c r="AR14" t="s">
        <v>719</v>
      </c>
      <c r="AS14" t="s">
        <v>733</v>
      </c>
      <c r="AT14" t="s">
        <v>1428</v>
      </c>
      <c r="AU14">
        <v>2022</v>
      </c>
      <c r="AV14">
        <v>308</v>
      </c>
      <c r="BD14">
        <v>121998</v>
      </c>
      <c r="BE14" t="s">
        <v>2744</v>
      </c>
      <c r="BF14" t="str">
        <f>HYPERLINK("http://dx.doi.org/10.1016/j.fuel.2021.121998","http://dx.doi.org/10.1016/j.fuel.2021.121998")</f>
        <v>http://dx.doi.org/10.1016/j.fuel.2021.121998</v>
      </c>
      <c r="BH14" t="s">
        <v>2745</v>
      </c>
      <c r="BI14">
        <v>8</v>
      </c>
      <c r="BJ14" t="s">
        <v>736</v>
      </c>
      <c r="BK14" t="s">
        <v>92</v>
      </c>
      <c r="BL14" t="s">
        <v>217</v>
      </c>
      <c r="BM14" t="s">
        <v>2746</v>
      </c>
      <c r="BR14" t="s">
        <v>2826</v>
      </c>
      <c r="BS14" t="s">
        <v>2747</v>
      </c>
      <c r="BT14" t="str">
        <f>HYPERLINK("https%3A%2F%2Fwww.webofscience.com%2Fwos%2Fwoscc%2Ffull-record%2FWOS:000709490900007","View Full Record in Web of Science")</f>
        <v>View Full Record in Web of Science</v>
      </c>
    </row>
    <row r="15" spans="1:72" ht="12">
      <c r="A15" t="s">
        <v>70</v>
      </c>
      <c r="B15" t="s">
        <v>2484</v>
      </c>
      <c r="F15" t="s">
        <v>2485</v>
      </c>
      <c r="I15" t="s">
        <v>2486</v>
      </c>
      <c r="J15" t="s">
        <v>201</v>
      </c>
      <c r="M15" t="s">
        <v>76</v>
      </c>
      <c r="N15" t="s">
        <v>100</v>
      </c>
      <c r="T15" t="s">
        <v>2487</v>
      </c>
      <c r="U15" t="s">
        <v>2488</v>
      </c>
      <c r="V15" t="s">
        <v>2489</v>
      </c>
      <c r="W15" t="s">
        <v>2490</v>
      </c>
      <c r="Y15" t="s">
        <v>2491</v>
      </c>
      <c r="Z15" t="s">
        <v>2492</v>
      </c>
      <c r="AA15" t="s">
        <v>2748</v>
      </c>
      <c r="AB15" t="s">
        <v>2926</v>
      </c>
      <c r="AC15" t="s">
        <v>2493</v>
      </c>
      <c r="AD15" t="s">
        <v>2494</v>
      </c>
      <c r="AE15" t="s">
        <v>2495</v>
      </c>
      <c r="AG15">
        <v>55</v>
      </c>
      <c r="AH15">
        <v>37</v>
      </c>
      <c r="AI15">
        <v>37</v>
      </c>
      <c r="AJ15">
        <v>23</v>
      </c>
      <c r="AK15">
        <v>54</v>
      </c>
      <c r="AL15" t="s">
        <v>134</v>
      </c>
      <c r="AM15" t="s">
        <v>135</v>
      </c>
      <c r="AN15" t="s">
        <v>136</v>
      </c>
      <c r="AO15" t="s">
        <v>209</v>
      </c>
      <c r="AP15" t="s">
        <v>210</v>
      </c>
      <c r="AR15" t="s">
        <v>211</v>
      </c>
      <c r="AS15" t="s">
        <v>212</v>
      </c>
      <c r="AT15" t="s">
        <v>492</v>
      </c>
      <c r="AU15">
        <v>2022</v>
      </c>
      <c r="AV15">
        <v>208</v>
      </c>
      <c r="AX15" t="s">
        <v>1482</v>
      </c>
      <c r="BD15">
        <v>109313</v>
      </c>
      <c r="BE15" t="s">
        <v>2496</v>
      </c>
      <c r="BF15" t="str">
        <f>HYPERLINK("http://dx.doi.org/10.1016/j.petrol.2021.109313","http://dx.doi.org/10.1016/j.petrol.2021.109313")</f>
        <v>http://dx.doi.org/10.1016/j.petrol.2021.109313</v>
      </c>
      <c r="BH15" t="s">
        <v>2497</v>
      </c>
      <c r="BI15">
        <v>13</v>
      </c>
      <c r="BJ15" t="s">
        <v>216</v>
      </c>
      <c r="BK15" t="s">
        <v>92</v>
      </c>
      <c r="BL15" t="s">
        <v>217</v>
      </c>
      <c r="BM15" t="s">
        <v>2498</v>
      </c>
      <c r="BR15" t="s">
        <v>2826</v>
      </c>
      <c r="BS15" t="s">
        <v>2499</v>
      </c>
      <c r="BT15" t="str">
        <f>HYPERLINK("https%3A%2F%2Fwww.webofscience.com%2Fwos%2Fwoscc%2Ffull-record%2FWOS:000697359700043","View Full Record in Web of Science")</f>
        <v>View Full Record in Web of Science</v>
      </c>
    </row>
    <row r="16" spans="1:72" ht="12">
      <c r="A16" t="s">
        <v>70</v>
      </c>
      <c r="B16" t="s">
        <v>148</v>
      </c>
      <c r="F16" t="s">
        <v>149</v>
      </c>
      <c r="I16" t="s">
        <v>150</v>
      </c>
      <c r="J16" t="s">
        <v>151</v>
      </c>
      <c r="M16" t="s">
        <v>76</v>
      </c>
      <c r="N16" t="s">
        <v>100</v>
      </c>
      <c r="T16" t="s">
        <v>152</v>
      </c>
      <c r="U16" t="s">
        <v>153</v>
      </c>
      <c r="V16" t="s">
        <v>154</v>
      </c>
      <c r="W16" t="s">
        <v>155</v>
      </c>
      <c r="Y16" t="s">
        <v>156</v>
      </c>
      <c r="Z16" t="s">
        <v>157</v>
      </c>
      <c r="AA16" t="s">
        <v>2927</v>
      </c>
      <c r="AB16" t="s">
        <v>2928</v>
      </c>
      <c r="AC16" t="s">
        <v>158</v>
      </c>
      <c r="AD16" t="s">
        <v>159</v>
      </c>
      <c r="AE16" t="s">
        <v>160</v>
      </c>
      <c r="AG16">
        <v>29</v>
      </c>
      <c r="AH16">
        <v>68</v>
      </c>
      <c r="AI16">
        <v>69</v>
      </c>
      <c r="AJ16">
        <v>53</v>
      </c>
      <c r="AK16">
        <v>100</v>
      </c>
      <c r="AL16" t="s">
        <v>161</v>
      </c>
      <c r="AM16" t="s">
        <v>162</v>
      </c>
      <c r="AN16" t="s">
        <v>163</v>
      </c>
      <c r="AO16" t="s">
        <v>164</v>
      </c>
      <c r="AR16" t="s">
        <v>165</v>
      </c>
      <c r="AS16" t="s">
        <v>166</v>
      </c>
      <c r="AT16" t="s">
        <v>167</v>
      </c>
      <c r="AU16">
        <v>2021</v>
      </c>
      <c r="AV16">
        <v>9</v>
      </c>
      <c r="AW16">
        <v>3</v>
      </c>
      <c r="BB16">
        <v>1410</v>
      </c>
      <c r="BC16">
        <v>1420</v>
      </c>
      <c r="BE16" t="s">
        <v>168</v>
      </c>
      <c r="BF16" t="str">
        <f>HYPERLINK("http://dx.doi.org/10.1109/TETC.2020.2993032","http://dx.doi.org/10.1109/TETC.2020.2993032")</f>
        <v>http://dx.doi.org/10.1109/TETC.2020.2993032</v>
      </c>
      <c r="BI16">
        <v>11</v>
      </c>
      <c r="BJ16" t="s">
        <v>169</v>
      </c>
      <c r="BK16" t="s">
        <v>92</v>
      </c>
      <c r="BL16" t="s">
        <v>170</v>
      </c>
      <c r="BM16" t="s">
        <v>171</v>
      </c>
      <c r="BR16" t="s">
        <v>2826</v>
      </c>
      <c r="BS16" t="s">
        <v>172</v>
      </c>
      <c r="BT16" t="str">
        <f>HYPERLINK("https%3A%2F%2Fwww.webofscience.com%2Fwos%2Fwoscc%2Ffull-record%2FWOS:000697823100030","View Full Record in Web of Science")</f>
        <v>View Full Record in Web of Science</v>
      </c>
    </row>
    <row r="17" spans="1:72" ht="12">
      <c r="A17" t="s">
        <v>70</v>
      </c>
      <c r="B17" t="s">
        <v>175</v>
      </c>
      <c r="F17" t="s">
        <v>176</v>
      </c>
      <c r="I17" t="s">
        <v>177</v>
      </c>
      <c r="J17" t="s">
        <v>178</v>
      </c>
      <c r="M17" t="s">
        <v>76</v>
      </c>
      <c r="N17" t="s">
        <v>100</v>
      </c>
      <c r="U17" t="s">
        <v>179</v>
      </c>
      <c r="V17" t="s">
        <v>180</v>
      </c>
      <c r="W17" t="s">
        <v>181</v>
      </c>
      <c r="Y17" t="s">
        <v>2500</v>
      </c>
      <c r="Z17" t="s">
        <v>182</v>
      </c>
      <c r="AA17" t="s">
        <v>2929</v>
      </c>
      <c r="AB17" t="s">
        <v>2930</v>
      </c>
      <c r="AC17" t="s">
        <v>183</v>
      </c>
      <c r="AD17" t="s">
        <v>184</v>
      </c>
      <c r="AE17" t="s">
        <v>185</v>
      </c>
      <c r="AG17">
        <v>49</v>
      </c>
      <c r="AH17">
        <v>36</v>
      </c>
      <c r="AI17">
        <v>37</v>
      </c>
      <c r="AJ17">
        <v>32</v>
      </c>
      <c r="AK17">
        <v>69</v>
      </c>
      <c r="AL17" t="s">
        <v>186</v>
      </c>
      <c r="AM17" t="s">
        <v>187</v>
      </c>
      <c r="AN17" t="s">
        <v>188</v>
      </c>
      <c r="AO17" t="s">
        <v>189</v>
      </c>
      <c r="AP17" t="s">
        <v>190</v>
      </c>
      <c r="AR17" t="s">
        <v>191</v>
      </c>
      <c r="AS17" t="s">
        <v>192</v>
      </c>
      <c r="AT17" t="s">
        <v>174</v>
      </c>
      <c r="AU17">
        <v>2021</v>
      </c>
      <c r="AV17">
        <v>33</v>
      </c>
      <c r="AW17">
        <v>6</v>
      </c>
      <c r="BD17">
        <v>63103</v>
      </c>
      <c r="BE17" t="s">
        <v>193</v>
      </c>
      <c r="BF17" t="str">
        <f>HYPERLINK("http://dx.doi.org/10.1063/5.0054486","http://dx.doi.org/10.1063/5.0054486")</f>
        <v>http://dx.doi.org/10.1063/5.0054486</v>
      </c>
      <c r="BI17">
        <v>10</v>
      </c>
      <c r="BJ17" t="s">
        <v>194</v>
      </c>
      <c r="BK17" t="s">
        <v>92</v>
      </c>
      <c r="BL17" t="s">
        <v>195</v>
      </c>
      <c r="BM17" t="s">
        <v>196</v>
      </c>
      <c r="BR17" t="s">
        <v>2826</v>
      </c>
      <c r="BS17" t="s">
        <v>197</v>
      </c>
      <c r="BT17" t="str">
        <f>HYPERLINK("https%3A%2F%2Fwww.webofscience.com%2Fwos%2Fwoscc%2Ffull-record%2FWOS:000677512200002","View Full Record in Web of Science")</f>
        <v>View Full Record in Web of Science</v>
      </c>
    </row>
    <row r="18" spans="1:72" ht="12">
      <c r="A18" t="s">
        <v>70</v>
      </c>
      <c r="B18" t="s">
        <v>2931</v>
      </c>
      <c r="F18" t="s">
        <v>2932</v>
      </c>
      <c r="I18" t="s">
        <v>2933</v>
      </c>
      <c r="J18" t="s">
        <v>1011</v>
      </c>
      <c r="M18" t="s">
        <v>76</v>
      </c>
      <c r="N18" t="s">
        <v>100</v>
      </c>
      <c r="T18" t="s">
        <v>2934</v>
      </c>
      <c r="U18" t="s">
        <v>2935</v>
      </c>
      <c r="V18" t="s">
        <v>2936</v>
      </c>
      <c r="W18" t="s">
        <v>2937</v>
      </c>
      <c r="Y18" t="s">
        <v>2938</v>
      </c>
      <c r="Z18" t="s">
        <v>2939</v>
      </c>
      <c r="AA18" t="s">
        <v>2940</v>
      </c>
      <c r="AB18" t="s">
        <v>2941</v>
      </c>
      <c r="AC18" t="s">
        <v>2942</v>
      </c>
      <c r="AD18" t="s">
        <v>2943</v>
      </c>
      <c r="AE18" t="s">
        <v>2944</v>
      </c>
      <c r="AG18">
        <v>114</v>
      </c>
      <c r="AH18">
        <v>41</v>
      </c>
      <c r="AI18">
        <v>41</v>
      </c>
      <c r="AJ18">
        <v>20</v>
      </c>
      <c r="AK18">
        <v>46</v>
      </c>
      <c r="AL18" t="s">
        <v>728</v>
      </c>
      <c r="AM18" t="s">
        <v>729</v>
      </c>
      <c r="AN18" t="s">
        <v>730</v>
      </c>
      <c r="AO18" t="s">
        <v>1020</v>
      </c>
      <c r="AP18" t="s">
        <v>1021</v>
      </c>
      <c r="AR18" t="s">
        <v>1022</v>
      </c>
      <c r="AS18" t="s">
        <v>1023</v>
      </c>
      <c r="AT18" t="s">
        <v>2945</v>
      </c>
      <c r="AU18">
        <v>2021</v>
      </c>
      <c r="AV18">
        <v>295</v>
      </c>
      <c r="BD18">
        <v>117016</v>
      </c>
      <c r="BE18" t="s">
        <v>2946</v>
      </c>
      <c r="BF18" t="str">
        <f>HYPERLINK("http://dx.doi.org/10.1016/j.apenergy.2021.117016","http://dx.doi.org/10.1016/j.apenergy.2021.117016")</f>
        <v>http://dx.doi.org/10.1016/j.apenergy.2021.117016</v>
      </c>
      <c r="BH18" t="s">
        <v>215</v>
      </c>
      <c r="BI18">
        <v>21</v>
      </c>
      <c r="BJ18" t="s">
        <v>736</v>
      </c>
      <c r="BK18" t="s">
        <v>144</v>
      </c>
      <c r="BL18" t="s">
        <v>217</v>
      </c>
      <c r="BM18" t="s">
        <v>2947</v>
      </c>
      <c r="BR18" t="s">
        <v>2826</v>
      </c>
      <c r="BS18" t="s">
        <v>2948</v>
      </c>
      <c r="BT18" t="str">
        <f>HYPERLINK("https%3A%2F%2Fwww.webofscience.com%2Fwos%2Fwoscc%2Ffull-record%2FWOS:000663600200001","View Full Record in Web of Science")</f>
        <v>View Full Record in Web of Science</v>
      </c>
    </row>
    <row r="19" spans="1:72" ht="12">
      <c r="A19" t="s">
        <v>70</v>
      </c>
      <c r="B19" t="s">
        <v>198</v>
      </c>
      <c r="F19" t="s">
        <v>199</v>
      </c>
      <c r="I19" t="s">
        <v>200</v>
      </c>
      <c r="J19" t="s">
        <v>201</v>
      </c>
      <c r="M19" t="s">
        <v>76</v>
      </c>
      <c r="N19" t="s">
        <v>100</v>
      </c>
      <c r="T19" t="s">
        <v>202</v>
      </c>
      <c r="U19" t="s">
        <v>203</v>
      </c>
      <c r="V19" t="s">
        <v>2749</v>
      </c>
      <c r="W19" t="s">
        <v>204</v>
      </c>
      <c r="Y19" t="s">
        <v>2501</v>
      </c>
      <c r="Z19" t="s">
        <v>205</v>
      </c>
      <c r="AA19" t="s">
        <v>2502</v>
      </c>
      <c r="AB19" t="s">
        <v>2503</v>
      </c>
      <c r="AC19" t="s">
        <v>206</v>
      </c>
      <c r="AD19" t="s">
        <v>207</v>
      </c>
      <c r="AE19" t="s">
        <v>208</v>
      </c>
      <c r="AG19">
        <v>76</v>
      </c>
      <c r="AH19">
        <v>34</v>
      </c>
      <c r="AI19">
        <v>34</v>
      </c>
      <c r="AJ19">
        <v>8</v>
      </c>
      <c r="AK19">
        <v>34</v>
      </c>
      <c r="AL19" t="s">
        <v>134</v>
      </c>
      <c r="AM19" t="s">
        <v>135</v>
      </c>
      <c r="AN19" t="s">
        <v>136</v>
      </c>
      <c r="AO19" t="s">
        <v>209</v>
      </c>
      <c r="AP19" t="s">
        <v>210</v>
      </c>
      <c r="AR19" t="s">
        <v>211</v>
      </c>
      <c r="AS19" t="s">
        <v>212</v>
      </c>
      <c r="AT19" t="s">
        <v>213</v>
      </c>
      <c r="AU19">
        <v>2021</v>
      </c>
      <c r="AV19">
        <v>205</v>
      </c>
      <c r="BD19">
        <v>108886</v>
      </c>
      <c r="BE19" t="s">
        <v>214</v>
      </c>
      <c r="BF19" t="str">
        <f>HYPERLINK("http://dx.doi.org/10.1016/j.petrol.2021.108886","http://dx.doi.org/10.1016/j.petrol.2021.108886")</f>
        <v>http://dx.doi.org/10.1016/j.petrol.2021.108886</v>
      </c>
      <c r="BH19" t="s">
        <v>215</v>
      </c>
      <c r="BI19">
        <v>17</v>
      </c>
      <c r="BJ19" t="s">
        <v>216</v>
      </c>
      <c r="BK19" t="s">
        <v>92</v>
      </c>
      <c r="BL19" t="s">
        <v>217</v>
      </c>
      <c r="BM19" t="s">
        <v>218</v>
      </c>
      <c r="BR19" t="s">
        <v>2826</v>
      </c>
      <c r="BS19" t="s">
        <v>219</v>
      </c>
      <c r="BT19" t="str">
        <f>HYPERLINK("https%3A%2F%2Fwww.webofscience.com%2Fwos%2Fwoscc%2Ffull-record%2FWOS:000669033300001","View Full Record in Web of Science")</f>
        <v>View Full Record in Web of Science</v>
      </c>
    </row>
    <row r="20" spans="1:72" ht="12">
      <c r="A20" t="s">
        <v>70</v>
      </c>
      <c r="B20" t="s">
        <v>220</v>
      </c>
      <c r="F20" t="s">
        <v>221</v>
      </c>
      <c r="I20" t="s">
        <v>222</v>
      </c>
      <c r="J20" t="s">
        <v>223</v>
      </c>
      <c r="M20" t="s">
        <v>76</v>
      </c>
      <c r="N20" t="s">
        <v>100</v>
      </c>
      <c r="T20" t="s">
        <v>224</v>
      </c>
      <c r="V20" t="s">
        <v>225</v>
      </c>
      <c r="W20" t="s">
        <v>226</v>
      </c>
      <c r="Y20" t="s">
        <v>2504</v>
      </c>
      <c r="Z20" t="s">
        <v>227</v>
      </c>
      <c r="AA20" t="s">
        <v>2949</v>
      </c>
      <c r="AB20" t="s">
        <v>2950</v>
      </c>
      <c r="AC20" t="s">
        <v>228</v>
      </c>
      <c r="AD20" t="s">
        <v>229</v>
      </c>
      <c r="AE20" t="s">
        <v>230</v>
      </c>
      <c r="AG20">
        <v>73</v>
      </c>
      <c r="AH20">
        <v>81</v>
      </c>
      <c r="AI20">
        <v>80</v>
      </c>
      <c r="AJ20">
        <v>153</v>
      </c>
      <c r="AK20">
        <v>537</v>
      </c>
      <c r="AL20" t="s">
        <v>231</v>
      </c>
      <c r="AM20" t="s">
        <v>232</v>
      </c>
      <c r="AN20" t="s">
        <v>233</v>
      </c>
      <c r="AO20" t="s">
        <v>234</v>
      </c>
      <c r="AP20" t="s">
        <v>235</v>
      </c>
      <c r="AR20" t="s">
        <v>236</v>
      </c>
      <c r="AS20" t="s">
        <v>237</v>
      </c>
      <c r="AT20" t="s">
        <v>238</v>
      </c>
      <c r="AU20">
        <v>2021</v>
      </c>
      <c r="AV20">
        <v>60</v>
      </c>
      <c r="AW20">
        <v>24</v>
      </c>
      <c r="BB20">
        <v>13388</v>
      </c>
      <c r="BC20">
        <v>13393</v>
      </c>
      <c r="BE20" t="s">
        <v>239</v>
      </c>
      <c r="BF20" t="str">
        <f>HYPERLINK("http://dx.doi.org/10.1002/anie.202101559","http://dx.doi.org/10.1002/anie.202101559")</f>
        <v>http://dx.doi.org/10.1002/anie.202101559</v>
      </c>
      <c r="BH20" t="s">
        <v>215</v>
      </c>
      <c r="BI20">
        <v>6</v>
      </c>
      <c r="BJ20" t="s">
        <v>240</v>
      </c>
      <c r="BK20" t="s">
        <v>92</v>
      </c>
      <c r="BL20" t="s">
        <v>241</v>
      </c>
      <c r="BM20" t="s">
        <v>242</v>
      </c>
      <c r="BN20">
        <v>33817923</v>
      </c>
      <c r="BR20" t="s">
        <v>2826</v>
      </c>
      <c r="BS20" t="s">
        <v>243</v>
      </c>
      <c r="BT20" t="str">
        <f>HYPERLINK("https%3A%2F%2Fwww.webofscience.com%2Fwos%2Fwoscc%2Ffull-record%2FWOS:000647884200001","View Full Record in Web of Science")</f>
        <v>View Full Record in Web of Science</v>
      </c>
    </row>
    <row r="21" spans="1:72" ht="12">
      <c r="A21" t="s">
        <v>70</v>
      </c>
      <c r="B21" t="s">
        <v>244</v>
      </c>
      <c r="F21" t="s">
        <v>245</v>
      </c>
      <c r="I21" t="s">
        <v>246</v>
      </c>
      <c r="J21" t="s">
        <v>247</v>
      </c>
      <c r="M21" t="s">
        <v>76</v>
      </c>
      <c r="N21" t="s">
        <v>100</v>
      </c>
      <c r="T21" t="s">
        <v>248</v>
      </c>
      <c r="V21" t="s">
        <v>249</v>
      </c>
      <c r="W21" t="s">
        <v>250</v>
      </c>
      <c r="Y21" t="s">
        <v>251</v>
      </c>
      <c r="Z21" t="s">
        <v>252</v>
      </c>
      <c r="AC21" t="s">
        <v>253</v>
      </c>
      <c r="AD21" t="s">
        <v>254</v>
      </c>
      <c r="AE21" t="s">
        <v>255</v>
      </c>
      <c r="AG21">
        <v>54</v>
      </c>
      <c r="AH21">
        <v>48</v>
      </c>
      <c r="AI21">
        <v>48</v>
      </c>
      <c r="AJ21">
        <v>24</v>
      </c>
      <c r="AK21">
        <v>65</v>
      </c>
      <c r="AL21" t="s">
        <v>256</v>
      </c>
      <c r="AM21" t="s">
        <v>257</v>
      </c>
      <c r="AN21" t="s">
        <v>258</v>
      </c>
      <c r="AO21" t="s">
        <v>259</v>
      </c>
      <c r="AR21" t="s">
        <v>260</v>
      </c>
      <c r="AS21" t="s">
        <v>261</v>
      </c>
      <c r="AT21" t="s">
        <v>262</v>
      </c>
      <c r="AU21">
        <v>2021</v>
      </c>
      <c r="AV21">
        <v>70</v>
      </c>
      <c r="BB21">
        <v>214</v>
      </c>
      <c r="BC21">
        <v>223</v>
      </c>
      <c r="BE21" t="s">
        <v>263</v>
      </c>
      <c r="BF21" t="str">
        <f>HYPERLINK("http://dx.doi.org/10.1016/j.jmst.2020.08.059","http://dx.doi.org/10.1016/j.jmst.2020.08.059")</f>
        <v>http://dx.doi.org/10.1016/j.jmst.2020.08.059</v>
      </c>
      <c r="BI21">
        <v>10</v>
      </c>
      <c r="BJ21" t="s">
        <v>264</v>
      </c>
      <c r="BK21" t="s">
        <v>92</v>
      </c>
      <c r="BL21" t="s">
        <v>265</v>
      </c>
      <c r="BM21" t="s">
        <v>266</v>
      </c>
      <c r="BR21" t="s">
        <v>2826</v>
      </c>
      <c r="BS21" t="s">
        <v>267</v>
      </c>
      <c r="BT21" t="str">
        <f>HYPERLINK("https%3A%2F%2Fwww.webofscience.com%2Fwos%2Fwoscc%2Ffull-record%2FWOS:000621862300022","View Full Record in Web of Science")</f>
        <v>View Full Record in Web of Science</v>
      </c>
    </row>
    <row r="22" spans="1:72" ht="12">
      <c r="A22" t="s">
        <v>70</v>
      </c>
      <c r="B22" t="s">
        <v>2951</v>
      </c>
      <c r="F22" t="s">
        <v>2952</v>
      </c>
      <c r="I22" t="s">
        <v>2953</v>
      </c>
      <c r="J22" t="s">
        <v>951</v>
      </c>
      <c r="M22" t="s">
        <v>76</v>
      </c>
      <c r="N22" t="s">
        <v>77</v>
      </c>
      <c r="T22" t="s">
        <v>2954</v>
      </c>
      <c r="U22" t="s">
        <v>2955</v>
      </c>
      <c r="V22" t="s">
        <v>2956</v>
      </c>
      <c r="W22" t="s">
        <v>2957</v>
      </c>
      <c r="Y22" t="s">
        <v>2958</v>
      </c>
      <c r="Z22" t="s">
        <v>2959</v>
      </c>
      <c r="AB22" t="s">
        <v>2960</v>
      </c>
      <c r="AC22" t="s">
        <v>362</v>
      </c>
      <c r="AD22" t="s">
        <v>363</v>
      </c>
      <c r="AE22" t="s">
        <v>2961</v>
      </c>
      <c r="AG22">
        <v>153</v>
      </c>
      <c r="AH22">
        <v>48</v>
      </c>
      <c r="AI22">
        <v>48</v>
      </c>
      <c r="AJ22">
        <v>85</v>
      </c>
      <c r="AK22">
        <v>447</v>
      </c>
      <c r="AL22" t="s">
        <v>499</v>
      </c>
      <c r="AM22" t="s">
        <v>500</v>
      </c>
      <c r="AN22" t="s">
        <v>501</v>
      </c>
      <c r="AO22" t="s">
        <v>959</v>
      </c>
      <c r="AP22" t="s">
        <v>960</v>
      </c>
      <c r="AR22" t="s">
        <v>961</v>
      </c>
      <c r="AS22" t="s">
        <v>962</v>
      </c>
      <c r="AT22" t="s">
        <v>2962</v>
      </c>
      <c r="AU22">
        <v>2021</v>
      </c>
      <c r="AV22">
        <v>439</v>
      </c>
      <c r="BD22">
        <v>213953</v>
      </c>
      <c r="BE22" t="s">
        <v>2963</v>
      </c>
      <c r="BF22" t="str">
        <f>HYPERLINK("http://dx.doi.org/10.1016/j.ccr.2021.213953","http://dx.doi.org/10.1016/j.ccr.2021.213953")</f>
        <v>http://dx.doi.org/10.1016/j.ccr.2021.213953</v>
      </c>
      <c r="BH22" t="s">
        <v>2521</v>
      </c>
      <c r="BI22">
        <v>21</v>
      </c>
      <c r="BJ22" t="s">
        <v>965</v>
      </c>
      <c r="BK22" t="s">
        <v>92</v>
      </c>
      <c r="BL22" t="s">
        <v>241</v>
      </c>
      <c r="BM22" t="s">
        <v>2964</v>
      </c>
      <c r="BR22" t="s">
        <v>2826</v>
      </c>
      <c r="BS22" t="s">
        <v>2965</v>
      </c>
      <c r="BT22" t="str">
        <f>HYPERLINK("https%3A%2F%2Fwww.webofscience.com%2Fwos%2Fwoscc%2Ffull-record%2FWOS:000647329100021","View Full Record in Web of Science")</f>
        <v>View Full Record in Web of Science</v>
      </c>
    </row>
    <row r="23" spans="1:72" ht="12">
      <c r="A23" t="s">
        <v>70</v>
      </c>
      <c r="B23" t="s">
        <v>2505</v>
      </c>
      <c r="F23" t="s">
        <v>2506</v>
      </c>
      <c r="I23" t="s">
        <v>2507</v>
      </c>
      <c r="J23" t="s">
        <v>379</v>
      </c>
      <c r="M23" t="s">
        <v>76</v>
      </c>
      <c r="N23" t="s">
        <v>100</v>
      </c>
      <c r="T23" t="s">
        <v>2508</v>
      </c>
      <c r="U23" t="s">
        <v>2509</v>
      </c>
      <c r="V23" t="s">
        <v>2510</v>
      </c>
      <c r="W23" t="s">
        <v>2511</v>
      </c>
      <c r="Y23" t="s">
        <v>2512</v>
      </c>
      <c r="Z23" t="s">
        <v>2513</v>
      </c>
      <c r="AA23" t="s">
        <v>2514</v>
      </c>
      <c r="AB23" t="s">
        <v>2515</v>
      </c>
      <c r="AC23" t="s">
        <v>2516</v>
      </c>
      <c r="AD23" t="s">
        <v>2517</v>
      </c>
      <c r="AE23" t="s">
        <v>2518</v>
      </c>
      <c r="AG23">
        <v>48</v>
      </c>
      <c r="AH23">
        <v>78</v>
      </c>
      <c r="AI23">
        <v>78</v>
      </c>
      <c r="AJ23">
        <v>112</v>
      </c>
      <c r="AK23">
        <v>381</v>
      </c>
      <c r="AL23" t="s">
        <v>134</v>
      </c>
      <c r="AM23" t="s">
        <v>135</v>
      </c>
      <c r="AN23" t="s">
        <v>136</v>
      </c>
      <c r="AO23" t="s">
        <v>389</v>
      </c>
      <c r="AP23" t="s">
        <v>390</v>
      </c>
      <c r="AR23" t="s">
        <v>391</v>
      </c>
      <c r="AS23" t="s">
        <v>392</v>
      </c>
      <c r="AT23" t="s">
        <v>2519</v>
      </c>
      <c r="AU23">
        <v>2021</v>
      </c>
      <c r="AV23">
        <v>293</v>
      </c>
      <c r="BD23">
        <v>120225</v>
      </c>
      <c r="BE23" t="s">
        <v>2520</v>
      </c>
      <c r="BF23" t="str">
        <f>HYPERLINK("http://dx.doi.org/10.1016/j.apcatb.2021.120225","http://dx.doi.org/10.1016/j.apcatb.2021.120225")</f>
        <v>http://dx.doi.org/10.1016/j.apcatb.2021.120225</v>
      </c>
      <c r="BH23" t="s">
        <v>2521</v>
      </c>
      <c r="BI23">
        <v>11</v>
      </c>
      <c r="BJ23" t="s">
        <v>395</v>
      </c>
      <c r="BK23" t="s">
        <v>92</v>
      </c>
      <c r="BL23" t="s">
        <v>396</v>
      </c>
      <c r="BM23" t="s">
        <v>2522</v>
      </c>
      <c r="BR23" t="s">
        <v>2826</v>
      </c>
      <c r="BS23" t="s">
        <v>2523</v>
      </c>
      <c r="BT23" t="str">
        <f>HYPERLINK("https%3A%2F%2Fwww.webofscience.com%2Fwos%2Fwoscc%2Ffull-record%2FWOS:000663203000004","View Full Record in Web of Science")</f>
        <v>View Full Record in Web of Science</v>
      </c>
    </row>
    <row r="24" spans="1:72" ht="12">
      <c r="A24" t="s">
        <v>70</v>
      </c>
      <c r="B24" t="s">
        <v>71</v>
      </c>
      <c r="F24" t="s">
        <v>73</v>
      </c>
      <c r="I24" t="s">
        <v>74</v>
      </c>
      <c r="J24" t="s">
        <v>75</v>
      </c>
      <c r="M24" t="s">
        <v>76</v>
      </c>
      <c r="N24" t="s">
        <v>77</v>
      </c>
      <c r="U24" t="s">
        <v>78</v>
      </c>
      <c r="V24" t="s">
        <v>79</v>
      </c>
      <c r="W24" t="s">
        <v>80</v>
      </c>
      <c r="Y24" t="s">
        <v>2524</v>
      </c>
      <c r="Z24" t="s">
        <v>81</v>
      </c>
      <c r="AG24">
        <v>222</v>
      </c>
      <c r="AH24">
        <v>142</v>
      </c>
      <c r="AI24">
        <v>142</v>
      </c>
      <c r="AJ24">
        <v>383</v>
      </c>
      <c r="AK24">
        <v>1006</v>
      </c>
      <c r="AL24" t="s">
        <v>82</v>
      </c>
      <c r="AM24" t="s">
        <v>83</v>
      </c>
      <c r="AN24" t="s">
        <v>84</v>
      </c>
      <c r="AO24" t="s">
        <v>85</v>
      </c>
      <c r="AP24" t="s">
        <v>86</v>
      </c>
      <c r="AR24" t="s">
        <v>87</v>
      </c>
      <c r="AS24" t="s">
        <v>88</v>
      </c>
      <c r="AT24" t="s">
        <v>89</v>
      </c>
      <c r="AU24">
        <v>2021</v>
      </c>
      <c r="AV24">
        <v>14</v>
      </c>
      <c r="AW24">
        <v>4</v>
      </c>
      <c r="BB24">
        <v>1897</v>
      </c>
      <c r="BC24">
        <v>1927</v>
      </c>
      <c r="BE24" t="s">
        <v>90</v>
      </c>
      <c r="BF24" t="str">
        <f>HYPERLINK("http://dx.doi.org/10.1039/d0ee03697h","http://dx.doi.org/10.1039/d0ee03697h")</f>
        <v>http://dx.doi.org/10.1039/d0ee03697h</v>
      </c>
      <c r="BI24">
        <v>31</v>
      </c>
      <c r="BJ24" t="s">
        <v>91</v>
      </c>
      <c r="BK24" t="s">
        <v>92</v>
      </c>
      <c r="BL24" t="s">
        <v>93</v>
      </c>
      <c r="BM24" t="s">
        <v>94</v>
      </c>
      <c r="BO24" t="s">
        <v>95</v>
      </c>
      <c r="BR24" t="s">
        <v>2826</v>
      </c>
      <c r="BS24" t="s">
        <v>268</v>
      </c>
      <c r="BT24" t="str">
        <f>HYPERLINK("https%3A%2F%2Fwww.webofscience.com%2Fwos%2Fwoscc%2Ffull-record%2FWOS:000642435400008","View Full Record in Web of Science")</f>
        <v>View Full Record in Web of Science</v>
      </c>
    </row>
    <row r="25" spans="1:72" ht="12">
      <c r="A25" t="s">
        <v>70</v>
      </c>
      <c r="B25" t="s">
        <v>270</v>
      </c>
      <c r="F25" t="s">
        <v>271</v>
      </c>
      <c r="I25" t="s">
        <v>272</v>
      </c>
      <c r="J25" t="s">
        <v>223</v>
      </c>
      <c r="M25" t="s">
        <v>76</v>
      </c>
      <c r="N25" t="s">
        <v>77</v>
      </c>
      <c r="T25" t="s">
        <v>273</v>
      </c>
      <c r="U25" t="s">
        <v>274</v>
      </c>
      <c r="V25" t="s">
        <v>275</v>
      </c>
      <c r="W25" t="s">
        <v>276</v>
      </c>
      <c r="Y25" t="s">
        <v>2525</v>
      </c>
      <c r="Z25" t="s">
        <v>277</v>
      </c>
      <c r="AA25" t="s">
        <v>278</v>
      </c>
      <c r="AC25" t="s">
        <v>279</v>
      </c>
      <c r="AD25" t="s">
        <v>280</v>
      </c>
      <c r="AE25" t="s">
        <v>281</v>
      </c>
      <c r="AG25">
        <v>127</v>
      </c>
      <c r="AH25">
        <v>53</v>
      </c>
      <c r="AI25">
        <v>53</v>
      </c>
      <c r="AJ25">
        <v>129</v>
      </c>
      <c r="AK25">
        <v>454</v>
      </c>
      <c r="AL25" t="s">
        <v>231</v>
      </c>
      <c r="AM25" t="s">
        <v>232</v>
      </c>
      <c r="AN25" t="s">
        <v>233</v>
      </c>
      <c r="AO25" t="s">
        <v>234</v>
      </c>
      <c r="AP25" t="s">
        <v>235</v>
      </c>
      <c r="AR25" t="s">
        <v>236</v>
      </c>
      <c r="AS25" t="s">
        <v>237</v>
      </c>
      <c r="AT25" t="s">
        <v>282</v>
      </c>
      <c r="AU25">
        <v>2021</v>
      </c>
      <c r="AV25">
        <v>60</v>
      </c>
      <c r="AW25">
        <v>32</v>
      </c>
      <c r="BB25">
        <v>17314</v>
      </c>
      <c r="BC25">
        <v>17336</v>
      </c>
      <c r="BE25" t="s">
        <v>283</v>
      </c>
      <c r="BF25" t="str">
        <f>HYPERLINK("http://dx.doi.org/10.1002/anie.202012699","http://dx.doi.org/10.1002/anie.202012699")</f>
        <v>http://dx.doi.org/10.1002/anie.202012699</v>
      </c>
      <c r="BH25" t="s">
        <v>284</v>
      </c>
      <c r="BI25">
        <v>23</v>
      </c>
      <c r="BJ25" t="s">
        <v>240</v>
      </c>
      <c r="BK25" t="s">
        <v>92</v>
      </c>
      <c r="BL25" t="s">
        <v>241</v>
      </c>
      <c r="BM25" t="s">
        <v>285</v>
      </c>
      <c r="BN25">
        <v>33124724</v>
      </c>
      <c r="BR25" t="s">
        <v>2826</v>
      </c>
      <c r="BS25" t="s">
        <v>286</v>
      </c>
      <c r="BT25" t="str">
        <f>HYPERLINK("https%3A%2F%2Fwww.webofscience.com%2Fwos%2Fwoscc%2Ffull-record%2FWOS:000621044000001","View Full Record in Web of Science")</f>
        <v>View Full Record in Web of Science</v>
      </c>
    </row>
    <row r="26" spans="1:72" ht="12">
      <c r="A26" t="s">
        <v>70</v>
      </c>
      <c r="B26" t="s">
        <v>287</v>
      </c>
      <c r="F26" t="s">
        <v>288</v>
      </c>
      <c r="I26" t="s">
        <v>289</v>
      </c>
      <c r="J26" t="s">
        <v>290</v>
      </c>
      <c r="M26" t="s">
        <v>76</v>
      </c>
      <c r="N26" t="s">
        <v>77</v>
      </c>
      <c r="T26" t="s">
        <v>291</v>
      </c>
      <c r="U26" t="s">
        <v>292</v>
      </c>
      <c r="V26" t="s">
        <v>293</v>
      </c>
      <c r="W26" t="s">
        <v>294</v>
      </c>
      <c r="Y26" t="s">
        <v>295</v>
      </c>
      <c r="Z26" t="s">
        <v>296</v>
      </c>
      <c r="AB26" t="s">
        <v>297</v>
      </c>
      <c r="AC26" t="s">
        <v>298</v>
      </c>
      <c r="AD26" t="s">
        <v>299</v>
      </c>
      <c r="AE26" t="s">
        <v>300</v>
      </c>
      <c r="AG26">
        <v>93</v>
      </c>
      <c r="AH26">
        <v>63</v>
      </c>
      <c r="AI26">
        <v>66</v>
      </c>
      <c r="AJ26">
        <v>163</v>
      </c>
      <c r="AK26">
        <v>550</v>
      </c>
      <c r="AL26" t="s">
        <v>134</v>
      </c>
      <c r="AM26" t="s">
        <v>135</v>
      </c>
      <c r="AN26" t="s">
        <v>136</v>
      </c>
      <c r="AO26" t="s">
        <v>301</v>
      </c>
      <c r="AP26" t="s">
        <v>302</v>
      </c>
      <c r="AR26" t="s">
        <v>303</v>
      </c>
      <c r="AS26" t="s">
        <v>304</v>
      </c>
      <c r="AT26" t="s">
        <v>305</v>
      </c>
      <c r="AU26">
        <v>2021</v>
      </c>
      <c r="AV26">
        <v>756</v>
      </c>
      <c r="BD26">
        <v>144142</v>
      </c>
      <c r="BE26" t="s">
        <v>306</v>
      </c>
      <c r="BF26" t="str">
        <f>HYPERLINK("http://dx.doi.org/10.1016/j.scitotenv.2020.144142","http://dx.doi.org/10.1016/j.scitotenv.2020.144142")</f>
        <v>http://dx.doi.org/10.1016/j.scitotenv.2020.144142</v>
      </c>
      <c r="BI26">
        <v>19</v>
      </c>
      <c r="BJ26" t="s">
        <v>117</v>
      </c>
      <c r="BK26" t="s">
        <v>92</v>
      </c>
      <c r="BL26" t="s">
        <v>118</v>
      </c>
      <c r="BM26" t="s">
        <v>307</v>
      </c>
      <c r="BN26">
        <v>33302075</v>
      </c>
      <c r="BR26" t="s">
        <v>2826</v>
      </c>
      <c r="BS26" t="s">
        <v>308</v>
      </c>
      <c r="BT26" t="str">
        <f>HYPERLINK("https%3A%2F%2Fwww.webofscience.com%2Fwos%2Fwoscc%2Ffull-record%2FWOS:000603487500142","View Full Record in Web of Science")</f>
        <v>View Full Record in Web of Science</v>
      </c>
    </row>
    <row r="27" spans="1:72" ht="12">
      <c r="A27" t="s">
        <v>70</v>
      </c>
      <c r="B27" t="s">
        <v>309</v>
      </c>
      <c r="F27" t="s">
        <v>310</v>
      </c>
      <c r="I27" t="s">
        <v>311</v>
      </c>
      <c r="J27" t="s">
        <v>312</v>
      </c>
      <c r="M27" t="s">
        <v>76</v>
      </c>
      <c r="N27" t="s">
        <v>77</v>
      </c>
      <c r="T27" t="s">
        <v>313</v>
      </c>
      <c r="V27" t="s">
        <v>314</v>
      </c>
      <c r="W27" t="s">
        <v>315</v>
      </c>
      <c r="Y27" t="s">
        <v>2526</v>
      </c>
      <c r="Z27" t="s">
        <v>316</v>
      </c>
      <c r="AA27" t="s">
        <v>2966</v>
      </c>
      <c r="AC27" t="s">
        <v>317</v>
      </c>
      <c r="AD27" t="s">
        <v>318</v>
      </c>
      <c r="AE27" t="s">
        <v>319</v>
      </c>
      <c r="AG27">
        <v>0</v>
      </c>
      <c r="AH27">
        <v>50</v>
      </c>
      <c r="AI27">
        <v>51</v>
      </c>
      <c r="AJ27">
        <v>26</v>
      </c>
      <c r="AK27">
        <v>59</v>
      </c>
      <c r="AL27" t="s">
        <v>134</v>
      </c>
      <c r="AM27" t="s">
        <v>135</v>
      </c>
      <c r="AN27" t="s">
        <v>136</v>
      </c>
      <c r="AO27" t="s">
        <v>320</v>
      </c>
      <c r="AP27" t="s">
        <v>321</v>
      </c>
      <c r="AR27" t="s">
        <v>322</v>
      </c>
      <c r="AS27" t="s">
        <v>323</v>
      </c>
      <c r="AT27" t="s">
        <v>324</v>
      </c>
      <c r="AU27">
        <v>2021</v>
      </c>
      <c r="AV27">
        <v>214</v>
      </c>
      <c r="BD27">
        <v>103545</v>
      </c>
      <c r="BE27" t="s">
        <v>325</v>
      </c>
      <c r="BF27" t="str">
        <f>HYPERLINK("http://dx.doi.org/10.1016/j.earscirev.2021.103545","http://dx.doi.org/10.1016/j.earscirev.2021.103545")</f>
        <v>http://dx.doi.org/10.1016/j.earscirev.2021.103545</v>
      </c>
      <c r="BH27" t="s">
        <v>284</v>
      </c>
      <c r="BI27">
        <v>26</v>
      </c>
      <c r="BJ27" t="s">
        <v>326</v>
      </c>
      <c r="BK27" t="s">
        <v>92</v>
      </c>
      <c r="BL27" t="s">
        <v>327</v>
      </c>
      <c r="BM27" t="s">
        <v>328</v>
      </c>
      <c r="BR27" t="s">
        <v>2826</v>
      </c>
      <c r="BS27" t="s">
        <v>329</v>
      </c>
      <c r="BT27" t="str">
        <f>HYPERLINK("https%3A%2F%2Fwww.webofscience.com%2Fwos%2Fwoscc%2Ffull-record%2FWOS:000625636700001","View Full Record in Web of Science")</f>
        <v>View Full Record in Web of Science</v>
      </c>
    </row>
    <row r="28" spans="1:72" ht="12">
      <c r="A28" t="s">
        <v>70</v>
      </c>
      <c r="B28" t="s">
        <v>96</v>
      </c>
      <c r="F28" t="s">
        <v>97</v>
      </c>
      <c r="I28" t="s">
        <v>98</v>
      </c>
      <c r="J28" t="s">
        <v>99</v>
      </c>
      <c r="M28" t="s">
        <v>76</v>
      </c>
      <c r="N28" t="s">
        <v>100</v>
      </c>
      <c r="T28" t="s">
        <v>101</v>
      </c>
      <c r="V28" t="s">
        <v>102</v>
      </c>
      <c r="W28" t="s">
        <v>103</v>
      </c>
      <c r="Y28" t="s">
        <v>2527</v>
      </c>
      <c r="Z28" t="s">
        <v>104</v>
      </c>
      <c r="AA28" t="s">
        <v>2967</v>
      </c>
      <c r="AB28" t="s">
        <v>2968</v>
      </c>
      <c r="AC28" t="s">
        <v>105</v>
      </c>
      <c r="AD28" t="s">
        <v>106</v>
      </c>
      <c r="AE28" t="s">
        <v>107</v>
      </c>
      <c r="AG28">
        <v>67</v>
      </c>
      <c r="AH28">
        <v>115</v>
      </c>
      <c r="AI28">
        <v>118</v>
      </c>
      <c r="AJ28">
        <v>25</v>
      </c>
      <c r="AK28">
        <v>102</v>
      </c>
      <c r="AL28" t="s">
        <v>108</v>
      </c>
      <c r="AM28" t="s">
        <v>109</v>
      </c>
      <c r="AN28" t="s">
        <v>110</v>
      </c>
      <c r="AO28" t="s">
        <v>111</v>
      </c>
      <c r="AP28" t="s">
        <v>112</v>
      </c>
      <c r="AR28" t="s">
        <v>113</v>
      </c>
      <c r="AS28" t="s">
        <v>114</v>
      </c>
      <c r="AT28" t="s">
        <v>115</v>
      </c>
      <c r="AU28">
        <v>2021</v>
      </c>
      <c r="AV28">
        <v>280</v>
      </c>
      <c r="BD28">
        <v>111818</v>
      </c>
      <c r="BE28" t="s">
        <v>116</v>
      </c>
      <c r="BF28" t="str">
        <f>HYPERLINK("http://dx.doi.org/10.1016/j.jenvman.2020.111818","http://dx.doi.org/10.1016/j.jenvman.2020.111818")</f>
        <v>http://dx.doi.org/10.1016/j.jenvman.2020.111818</v>
      </c>
      <c r="BI28">
        <v>11</v>
      </c>
      <c r="BJ28" t="s">
        <v>117</v>
      </c>
      <c r="BK28" t="s">
        <v>92</v>
      </c>
      <c r="BL28" t="s">
        <v>118</v>
      </c>
      <c r="BM28" t="s">
        <v>119</v>
      </c>
      <c r="BN28">
        <v>33360390</v>
      </c>
      <c r="BR28" t="s">
        <v>2826</v>
      </c>
      <c r="BS28" t="s">
        <v>120</v>
      </c>
      <c r="BT28" t="str">
        <f>HYPERLINK("https%3A%2F%2Fwww.webofscience.com%2Fwos%2Fwoscc%2Ffull-record%2FWOS:000613574600011","View Full Record in Web of Science")</f>
        <v>View Full Record in Web of Science</v>
      </c>
    </row>
    <row r="29" spans="1:72" ht="12">
      <c r="A29" t="s">
        <v>70</v>
      </c>
      <c r="B29" t="s">
        <v>330</v>
      </c>
      <c r="F29" t="s">
        <v>331</v>
      </c>
      <c r="I29" t="s">
        <v>332</v>
      </c>
      <c r="J29" t="s">
        <v>333</v>
      </c>
      <c r="M29" t="s">
        <v>76</v>
      </c>
      <c r="N29" t="s">
        <v>100</v>
      </c>
      <c r="T29" t="s">
        <v>334</v>
      </c>
      <c r="U29" t="s">
        <v>335</v>
      </c>
      <c r="V29" t="s">
        <v>336</v>
      </c>
      <c r="W29" t="s">
        <v>337</v>
      </c>
      <c r="Y29" t="s">
        <v>338</v>
      </c>
      <c r="Z29" t="s">
        <v>339</v>
      </c>
      <c r="AA29" t="s">
        <v>340</v>
      </c>
      <c r="AB29" t="s">
        <v>341</v>
      </c>
      <c r="AC29" t="s">
        <v>342</v>
      </c>
      <c r="AD29" t="s">
        <v>343</v>
      </c>
      <c r="AE29" t="s">
        <v>344</v>
      </c>
      <c r="AG29">
        <v>60</v>
      </c>
      <c r="AH29">
        <v>42</v>
      </c>
      <c r="AI29">
        <v>42</v>
      </c>
      <c r="AJ29">
        <v>32</v>
      </c>
      <c r="AK29">
        <v>88</v>
      </c>
      <c r="AL29" t="s">
        <v>345</v>
      </c>
      <c r="AM29" t="s">
        <v>346</v>
      </c>
      <c r="AN29" t="s">
        <v>347</v>
      </c>
      <c r="AO29" t="s">
        <v>348</v>
      </c>
      <c r="AP29" t="s">
        <v>349</v>
      </c>
      <c r="AR29" t="s">
        <v>350</v>
      </c>
      <c r="AS29" t="s">
        <v>351</v>
      </c>
      <c r="AT29" t="s">
        <v>174</v>
      </c>
      <c r="AU29">
        <v>2021</v>
      </c>
      <c r="AV29">
        <v>30</v>
      </c>
      <c r="AW29">
        <v>3</v>
      </c>
      <c r="BB29">
        <v>2377</v>
      </c>
      <c r="BC29">
        <v>2395</v>
      </c>
      <c r="BE29" t="s">
        <v>352</v>
      </c>
      <c r="BF29" t="str">
        <f>HYPERLINK("http://dx.doi.org/10.1007/s11053-021-09817-5","http://dx.doi.org/10.1007/s11053-021-09817-5")</f>
        <v>http://dx.doi.org/10.1007/s11053-021-09817-5</v>
      </c>
      <c r="BH29" t="s">
        <v>284</v>
      </c>
      <c r="BI29">
        <v>19</v>
      </c>
      <c r="BJ29" t="s">
        <v>326</v>
      </c>
      <c r="BK29" t="s">
        <v>92</v>
      </c>
      <c r="BL29" t="s">
        <v>327</v>
      </c>
      <c r="BM29" t="s">
        <v>353</v>
      </c>
      <c r="BR29" t="s">
        <v>2826</v>
      </c>
      <c r="BS29" t="s">
        <v>354</v>
      </c>
      <c r="BT29" t="str">
        <f>HYPERLINK("https%3A%2F%2Fwww.webofscience.com%2Fwos%2Fwoscc%2Ffull-record%2FWOS:000615766600002","View Full Record in Web of Science")</f>
        <v>View Full Record in Web of Science</v>
      </c>
    </row>
    <row r="30" spans="1:72" ht="12">
      <c r="A30" t="s">
        <v>70</v>
      </c>
      <c r="B30" t="s">
        <v>355</v>
      </c>
      <c r="F30" t="s">
        <v>356</v>
      </c>
      <c r="I30" t="s">
        <v>357</v>
      </c>
      <c r="J30" t="s">
        <v>358</v>
      </c>
      <c r="M30" t="s">
        <v>76</v>
      </c>
      <c r="N30" t="s">
        <v>100</v>
      </c>
      <c r="V30" t="s">
        <v>359</v>
      </c>
      <c r="W30" t="s">
        <v>360</v>
      </c>
      <c r="Y30" t="s">
        <v>2528</v>
      </c>
      <c r="Z30" t="s">
        <v>361</v>
      </c>
      <c r="AA30" t="s">
        <v>2969</v>
      </c>
      <c r="AB30" t="s">
        <v>2970</v>
      </c>
      <c r="AC30" t="s">
        <v>362</v>
      </c>
      <c r="AD30" t="s">
        <v>363</v>
      </c>
      <c r="AE30" t="s">
        <v>364</v>
      </c>
      <c r="AG30">
        <v>36</v>
      </c>
      <c r="AH30">
        <v>61</v>
      </c>
      <c r="AI30">
        <v>61</v>
      </c>
      <c r="AJ30">
        <v>66</v>
      </c>
      <c r="AK30">
        <v>291</v>
      </c>
      <c r="AL30" t="s">
        <v>365</v>
      </c>
      <c r="AM30" t="s">
        <v>366</v>
      </c>
      <c r="AN30" t="s">
        <v>367</v>
      </c>
      <c r="AO30" t="s">
        <v>368</v>
      </c>
      <c r="AP30" t="s">
        <v>369</v>
      </c>
      <c r="AR30" t="s">
        <v>370</v>
      </c>
      <c r="AS30" t="s">
        <v>371</v>
      </c>
      <c r="AT30" t="s">
        <v>372</v>
      </c>
      <c r="AU30">
        <v>2021</v>
      </c>
      <c r="AV30">
        <v>143</v>
      </c>
      <c r="AW30">
        <v>6</v>
      </c>
      <c r="BB30">
        <v>2593</v>
      </c>
      <c r="BC30">
        <v>2600</v>
      </c>
      <c r="BE30" t="s">
        <v>373</v>
      </c>
      <c r="BF30" t="str">
        <f>HYPERLINK("http://dx.doi.org/10.1021/jacs.0c12739","http://dx.doi.org/10.1021/jacs.0c12739")</f>
        <v>http://dx.doi.org/10.1021/jacs.0c12739</v>
      </c>
      <c r="BH30" t="s">
        <v>284</v>
      </c>
      <c r="BI30">
        <v>8</v>
      </c>
      <c r="BJ30" t="s">
        <v>240</v>
      </c>
      <c r="BK30" t="s">
        <v>92</v>
      </c>
      <c r="BL30" t="s">
        <v>241</v>
      </c>
      <c r="BM30" t="s">
        <v>374</v>
      </c>
      <c r="BN30">
        <v>33535753</v>
      </c>
      <c r="BR30" t="s">
        <v>2826</v>
      </c>
      <c r="BS30" t="s">
        <v>375</v>
      </c>
      <c r="BT30" t="str">
        <f>HYPERLINK("https%3A%2F%2Fwww.webofscience.com%2Fwos%2Fwoscc%2Ffull-record%2FWOS:000621058200016","View Full Record in Web of Science")</f>
        <v>View Full Record in Web of Science</v>
      </c>
    </row>
    <row r="31" spans="1:72" ht="12">
      <c r="A31" t="s">
        <v>70</v>
      </c>
      <c r="B31" t="s">
        <v>376</v>
      </c>
      <c r="F31" t="s">
        <v>377</v>
      </c>
      <c r="I31" t="s">
        <v>378</v>
      </c>
      <c r="J31" t="s">
        <v>379</v>
      </c>
      <c r="M31" t="s">
        <v>76</v>
      </c>
      <c r="N31" t="s">
        <v>100</v>
      </c>
      <c r="T31" t="s">
        <v>380</v>
      </c>
      <c r="U31" t="s">
        <v>381</v>
      </c>
      <c r="V31" t="s">
        <v>382</v>
      </c>
      <c r="W31" t="s">
        <v>383</v>
      </c>
      <c r="Y31" t="s">
        <v>384</v>
      </c>
      <c r="Z31" t="s">
        <v>385</v>
      </c>
      <c r="AC31" t="s">
        <v>386</v>
      </c>
      <c r="AD31" t="s">
        <v>387</v>
      </c>
      <c r="AE31" t="s">
        <v>388</v>
      </c>
      <c r="AG31">
        <v>71</v>
      </c>
      <c r="AH31">
        <v>59</v>
      </c>
      <c r="AI31">
        <v>59</v>
      </c>
      <c r="AJ31">
        <v>55</v>
      </c>
      <c r="AK31">
        <v>275</v>
      </c>
      <c r="AL31" t="s">
        <v>134</v>
      </c>
      <c r="AM31" t="s">
        <v>135</v>
      </c>
      <c r="AN31" t="s">
        <v>136</v>
      </c>
      <c r="AO31" t="s">
        <v>389</v>
      </c>
      <c r="AP31" t="s">
        <v>390</v>
      </c>
      <c r="AR31" t="s">
        <v>391</v>
      </c>
      <c r="AS31" t="s">
        <v>392</v>
      </c>
      <c r="AT31" t="s">
        <v>393</v>
      </c>
      <c r="AU31">
        <v>2021</v>
      </c>
      <c r="AV31">
        <v>281</v>
      </c>
      <c r="BD31">
        <v>119509</v>
      </c>
      <c r="BE31" t="s">
        <v>394</v>
      </c>
      <c r="BF31" t="str">
        <f>HYPERLINK("http://dx.doi.org/10.1016/j.apcatb.2020.119509","http://dx.doi.org/10.1016/j.apcatb.2020.119509")</f>
        <v>http://dx.doi.org/10.1016/j.apcatb.2020.119509</v>
      </c>
      <c r="BI31">
        <v>12</v>
      </c>
      <c r="BJ31" t="s">
        <v>395</v>
      </c>
      <c r="BK31" t="s">
        <v>92</v>
      </c>
      <c r="BL31" t="s">
        <v>396</v>
      </c>
      <c r="BM31" t="s">
        <v>397</v>
      </c>
      <c r="BR31" t="s">
        <v>2826</v>
      </c>
      <c r="BS31" t="s">
        <v>398</v>
      </c>
      <c r="BT31" t="str">
        <f>HYPERLINK("https%3A%2F%2Fwww.webofscience.com%2Fwos%2Fwoscc%2Ffull-record%2FWOS:000591344900003","View Full Record in Web of Science")</f>
        <v>View Full Record in Web of Science</v>
      </c>
    </row>
    <row r="32" spans="1:72" ht="12">
      <c r="A32" t="s">
        <v>70</v>
      </c>
      <c r="B32" t="s">
        <v>403</v>
      </c>
      <c r="F32" t="s">
        <v>404</v>
      </c>
      <c r="I32" t="s">
        <v>405</v>
      </c>
      <c r="J32" t="s">
        <v>406</v>
      </c>
      <c r="M32" t="s">
        <v>76</v>
      </c>
      <c r="N32" t="s">
        <v>100</v>
      </c>
      <c r="V32" t="s">
        <v>407</v>
      </c>
      <c r="W32" t="s">
        <v>408</v>
      </c>
      <c r="Y32" t="s">
        <v>2529</v>
      </c>
      <c r="Z32" t="s">
        <v>409</v>
      </c>
      <c r="AA32" t="s">
        <v>2971</v>
      </c>
      <c r="AB32" t="s">
        <v>2972</v>
      </c>
      <c r="AC32" t="s">
        <v>410</v>
      </c>
      <c r="AD32" t="s">
        <v>411</v>
      </c>
      <c r="AE32" t="s">
        <v>412</v>
      </c>
      <c r="AG32">
        <v>110</v>
      </c>
      <c r="AH32">
        <v>72</v>
      </c>
      <c r="AI32">
        <v>75</v>
      </c>
      <c r="AJ32">
        <v>31</v>
      </c>
      <c r="AK32">
        <v>109</v>
      </c>
      <c r="AL32" t="s">
        <v>365</v>
      </c>
      <c r="AM32" t="s">
        <v>366</v>
      </c>
      <c r="AN32" t="s">
        <v>367</v>
      </c>
      <c r="AO32" t="s">
        <v>413</v>
      </c>
      <c r="AR32" t="s">
        <v>406</v>
      </c>
      <c r="AS32" t="s">
        <v>414</v>
      </c>
      <c r="AT32" t="s">
        <v>415</v>
      </c>
      <c r="AU32">
        <v>2021</v>
      </c>
      <c r="AV32">
        <v>37</v>
      </c>
      <c r="AW32">
        <v>5</v>
      </c>
      <c r="BB32">
        <v>1623</v>
      </c>
      <c r="BC32">
        <v>1636</v>
      </c>
      <c r="BE32" t="s">
        <v>416</v>
      </c>
      <c r="BF32" t="str">
        <f>HYPERLINK("http://dx.doi.org/10.1021/acs.langmuir.0c03134","http://dx.doi.org/10.1021/acs.langmuir.0c03134")</f>
        <v>http://dx.doi.org/10.1021/acs.langmuir.0c03134</v>
      </c>
      <c r="BH32" t="s">
        <v>142</v>
      </c>
      <c r="BI32">
        <v>14</v>
      </c>
      <c r="BJ32" t="s">
        <v>417</v>
      </c>
      <c r="BK32" t="s">
        <v>92</v>
      </c>
      <c r="BL32" t="s">
        <v>418</v>
      </c>
      <c r="BM32" t="s">
        <v>419</v>
      </c>
      <c r="BN32">
        <v>33512167</v>
      </c>
      <c r="BR32" t="s">
        <v>2826</v>
      </c>
      <c r="BS32" t="s">
        <v>420</v>
      </c>
      <c r="BT32" t="str">
        <f>HYPERLINK("https%3A%2F%2Fwww.webofscience.com%2Fwos%2Fwoscc%2Ffull-record%2FWOS:000618892400001","View Full Record in Web of Science")</f>
        <v>View Full Record in Web of Science</v>
      </c>
    </row>
    <row r="33" spans="1:72" ht="12">
      <c r="A33" t="s">
        <v>70</v>
      </c>
      <c r="B33" t="s">
        <v>421</v>
      </c>
      <c r="F33" t="s">
        <v>422</v>
      </c>
      <c r="I33" t="s">
        <v>423</v>
      </c>
      <c r="J33" t="s">
        <v>201</v>
      </c>
      <c r="M33" t="s">
        <v>76</v>
      </c>
      <c r="N33" t="s">
        <v>100</v>
      </c>
      <c r="T33" t="s">
        <v>424</v>
      </c>
      <c r="V33" t="s">
        <v>425</v>
      </c>
      <c r="W33" t="s">
        <v>426</v>
      </c>
      <c r="Y33" t="s">
        <v>2530</v>
      </c>
      <c r="Z33" t="s">
        <v>427</v>
      </c>
      <c r="AB33" t="s">
        <v>2750</v>
      </c>
      <c r="AC33" t="s">
        <v>428</v>
      </c>
      <c r="AD33" t="s">
        <v>429</v>
      </c>
      <c r="AE33" t="s">
        <v>430</v>
      </c>
      <c r="AG33">
        <v>58</v>
      </c>
      <c r="AH33">
        <v>41</v>
      </c>
      <c r="AI33">
        <v>42</v>
      </c>
      <c r="AJ33">
        <v>6</v>
      </c>
      <c r="AK33">
        <v>47</v>
      </c>
      <c r="AL33" t="s">
        <v>134</v>
      </c>
      <c r="AM33" t="s">
        <v>135</v>
      </c>
      <c r="AN33" t="s">
        <v>136</v>
      </c>
      <c r="AO33" t="s">
        <v>209</v>
      </c>
      <c r="AP33" t="s">
        <v>210</v>
      </c>
      <c r="AR33" t="s">
        <v>211</v>
      </c>
      <c r="AS33" t="s">
        <v>212</v>
      </c>
      <c r="AT33" t="s">
        <v>140</v>
      </c>
      <c r="AU33">
        <v>2021</v>
      </c>
      <c r="AV33">
        <v>199</v>
      </c>
      <c r="BD33">
        <v>108351</v>
      </c>
      <c r="BE33" t="s">
        <v>431</v>
      </c>
      <c r="BF33" t="str">
        <f>HYPERLINK("http://dx.doi.org/10.1016/j.petrol.2021.108351","http://dx.doi.org/10.1016/j.petrol.2021.108351")</f>
        <v>http://dx.doi.org/10.1016/j.petrol.2021.108351</v>
      </c>
      <c r="BH33" t="s">
        <v>142</v>
      </c>
      <c r="BI33">
        <v>14</v>
      </c>
      <c r="BJ33" t="s">
        <v>216</v>
      </c>
      <c r="BK33" t="s">
        <v>92</v>
      </c>
      <c r="BL33" t="s">
        <v>217</v>
      </c>
      <c r="BM33" t="s">
        <v>432</v>
      </c>
      <c r="BR33" t="s">
        <v>2826</v>
      </c>
      <c r="BS33" t="s">
        <v>433</v>
      </c>
      <c r="BT33" t="str">
        <f>HYPERLINK("https%3A%2F%2Fwww.webofscience.com%2Fwos%2Fwoscc%2Ffull-record%2FWOS:000615188400057","View Full Record in Web of Science")</f>
        <v>View Full Record in Web of Science</v>
      </c>
    </row>
    <row r="34" spans="1:72" ht="12">
      <c r="A34" t="s">
        <v>70</v>
      </c>
      <c r="B34" t="s">
        <v>434</v>
      </c>
      <c r="F34" t="s">
        <v>435</v>
      </c>
      <c r="I34" t="s">
        <v>436</v>
      </c>
      <c r="J34" t="s">
        <v>437</v>
      </c>
      <c r="M34" t="s">
        <v>76</v>
      </c>
      <c r="N34" t="s">
        <v>77</v>
      </c>
      <c r="U34" t="s">
        <v>438</v>
      </c>
      <c r="V34" t="s">
        <v>439</v>
      </c>
      <c r="W34" t="s">
        <v>440</v>
      </c>
      <c r="Y34" t="s">
        <v>441</v>
      </c>
      <c r="Z34" t="s">
        <v>442</v>
      </c>
      <c r="AB34" t="s">
        <v>443</v>
      </c>
      <c r="AC34" t="s">
        <v>444</v>
      </c>
      <c r="AD34" t="s">
        <v>445</v>
      </c>
      <c r="AE34" t="s">
        <v>446</v>
      </c>
      <c r="AG34">
        <v>400</v>
      </c>
      <c r="AH34">
        <v>65</v>
      </c>
      <c r="AI34">
        <v>65</v>
      </c>
      <c r="AJ34">
        <v>87</v>
      </c>
      <c r="AK34">
        <v>382</v>
      </c>
      <c r="AL34" t="s">
        <v>82</v>
      </c>
      <c r="AM34" t="s">
        <v>83</v>
      </c>
      <c r="AN34" t="s">
        <v>84</v>
      </c>
      <c r="AO34" t="s">
        <v>447</v>
      </c>
      <c r="AP34" t="s">
        <v>448</v>
      </c>
      <c r="AR34" t="s">
        <v>449</v>
      </c>
      <c r="AS34" t="s">
        <v>450</v>
      </c>
      <c r="AT34" t="s">
        <v>451</v>
      </c>
      <c r="AU34">
        <v>2021</v>
      </c>
      <c r="AV34">
        <v>50</v>
      </c>
      <c r="AW34">
        <v>1</v>
      </c>
      <c r="BB34">
        <v>473</v>
      </c>
      <c r="BC34">
        <v>527</v>
      </c>
      <c r="BE34" t="s">
        <v>452</v>
      </c>
      <c r="BF34" t="str">
        <f>HYPERLINK("http://dx.doi.org/10.1039/d0cs01140a","http://dx.doi.org/10.1039/d0cs01140a")</f>
        <v>http://dx.doi.org/10.1039/d0cs01140a</v>
      </c>
      <c r="BI34">
        <v>55</v>
      </c>
      <c r="BJ34" t="s">
        <v>240</v>
      </c>
      <c r="BK34" t="s">
        <v>92</v>
      </c>
      <c r="BL34" t="s">
        <v>241</v>
      </c>
      <c r="BM34" t="s">
        <v>453</v>
      </c>
      <c r="BN34">
        <v>33205797</v>
      </c>
      <c r="BR34" t="s">
        <v>2826</v>
      </c>
      <c r="BS34" t="s">
        <v>454</v>
      </c>
      <c r="BT34" t="str">
        <f>HYPERLINK("https%3A%2F%2Fwww.webofscience.com%2Fwos%2Fwoscc%2Ffull-record%2FWOS:000608971900009","View Full Record in Web of Science")</f>
        <v>View Full Record in Web of Science</v>
      </c>
    </row>
    <row r="35" spans="1:72" ht="12">
      <c r="A35" t="s">
        <v>70</v>
      </c>
      <c r="B35" t="s">
        <v>121</v>
      </c>
      <c r="F35" t="s">
        <v>122</v>
      </c>
      <c r="I35" t="s">
        <v>123</v>
      </c>
      <c r="J35" t="s">
        <v>124</v>
      </c>
      <c r="M35" t="s">
        <v>76</v>
      </c>
      <c r="N35" t="s">
        <v>77</v>
      </c>
      <c r="T35" t="s">
        <v>125</v>
      </c>
      <c r="U35" t="s">
        <v>126</v>
      </c>
      <c r="V35" t="s">
        <v>127</v>
      </c>
      <c r="W35" t="s">
        <v>128</v>
      </c>
      <c r="Y35" t="s">
        <v>2531</v>
      </c>
      <c r="Z35" t="s">
        <v>129</v>
      </c>
      <c r="AB35" t="s">
        <v>130</v>
      </c>
      <c r="AC35" t="s">
        <v>131</v>
      </c>
      <c r="AD35" t="s">
        <v>132</v>
      </c>
      <c r="AE35" t="s">
        <v>133</v>
      </c>
      <c r="AG35">
        <v>224</v>
      </c>
      <c r="AH35">
        <v>152</v>
      </c>
      <c r="AI35">
        <v>154</v>
      </c>
      <c r="AJ35">
        <v>238</v>
      </c>
      <c r="AK35">
        <v>718</v>
      </c>
      <c r="AL35" t="s">
        <v>134</v>
      </c>
      <c r="AM35" t="s">
        <v>135</v>
      </c>
      <c r="AN35" t="s">
        <v>136</v>
      </c>
      <c r="AO35" t="s">
        <v>137</v>
      </c>
      <c r="AP35" t="s">
        <v>2973</v>
      </c>
      <c r="AR35" t="s">
        <v>138</v>
      </c>
      <c r="AS35" t="s">
        <v>139</v>
      </c>
      <c r="AT35" t="s">
        <v>140</v>
      </c>
      <c r="AU35">
        <v>2021</v>
      </c>
      <c r="AV35">
        <v>36</v>
      </c>
      <c r="BB35">
        <v>186</v>
      </c>
      <c r="BC35">
        <v>212</v>
      </c>
      <c r="BE35" t="s">
        <v>141</v>
      </c>
      <c r="BF35" t="str">
        <f>HYPERLINK("http://dx.doi.org/10.1016/j.ensm.2020.12.019","http://dx.doi.org/10.1016/j.ensm.2020.12.019")</f>
        <v>http://dx.doi.org/10.1016/j.ensm.2020.12.019</v>
      </c>
      <c r="BH35" t="s">
        <v>142</v>
      </c>
      <c r="BI35">
        <v>27</v>
      </c>
      <c r="BJ35" t="s">
        <v>143</v>
      </c>
      <c r="BK35" t="s">
        <v>144</v>
      </c>
      <c r="BL35" t="s">
        <v>145</v>
      </c>
      <c r="BM35" t="s">
        <v>146</v>
      </c>
      <c r="BR35" t="s">
        <v>2826</v>
      </c>
      <c r="BS35" t="s">
        <v>147</v>
      </c>
      <c r="BT35" t="str">
        <f>HYPERLINK("https%3A%2F%2Fwww.webofscience.com%2Fwos%2Fwoscc%2Ffull-record%2FWOS:000620382900004","View Full Record in Web of Science")</f>
        <v>View Full Record in Web of Science</v>
      </c>
    </row>
    <row r="36" spans="1:72" ht="12">
      <c r="A36" t="s">
        <v>70</v>
      </c>
      <c r="B36" t="s">
        <v>455</v>
      </c>
      <c r="F36" t="s">
        <v>456</v>
      </c>
      <c r="I36" t="s">
        <v>457</v>
      </c>
      <c r="J36" t="s">
        <v>458</v>
      </c>
      <c r="M36" t="s">
        <v>76</v>
      </c>
      <c r="N36" t="s">
        <v>100</v>
      </c>
      <c r="U36" t="s">
        <v>459</v>
      </c>
      <c r="V36" t="s">
        <v>460</v>
      </c>
      <c r="W36" t="s">
        <v>461</v>
      </c>
      <c r="Y36" t="s">
        <v>2532</v>
      </c>
      <c r="Z36" t="s">
        <v>462</v>
      </c>
      <c r="AA36" t="s">
        <v>2974</v>
      </c>
      <c r="AB36" t="s">
        <v>2975</v>
      </c>
      <c r="AC36" t="s">
        <v>463</v>
      </c>
      <c r="AD36" t="s">
        <v>464</v>
      </c>
      <c r="AE36" t="s">
        <v>465</v>
      </c>
      <c r="AG36">
        <v>35</v>
      </c>
      <c r="AH36">
        <v>46</v>
      </c>
      <c r="AI36">
        <v>54</v>
      </c>
      <c r="AJ36">
        <v>22</v>
      </c>
      <c r="AK36">
        <v>93</v>
      </c>
      <c r="AL36" t="s">
        <v>466</v>
      </c>
      <c r="AM36" t="s">
        <v>467</v>
      </c>
      <c r="AN36" t="s">
        <v>468</v>
      </c>
      <c r="AO36" t="s">
        <v>469</v>
      </c>
      <c r="AP36" t="s">
        <v>470</v>
      </c>
      <c r="AR36" t="s">
        <v>458</v>
      </c>
      <c r="AS36" t="s">
        <v>327</v>
      </c>
      <c r="AT36" t="s">
        <v>471</v>
      </c>
      <c r="AU36">
        <v>2021</v>
      </c>
      <c r="AV36">
        <v>49</v>
      </c>
      <c r="AW36">
        <v>1</v>
      </c>
      <c r="BB36">
        <v>76</v>
      </c>
      <c r="BC36">
        <v>80</v>
      </c>
      <c r="BE36" t="s">
        <v>472</v>
      </c>
      <c r="BF36" t="str">
        <f>HYPERLINK("http://dx.doi.org/10.1130/G47745.1","http://dx.doi.org/10.1130/G47745.1")</f>
        <v>http://dx.doi.org/10.1130/G47745.1</v>
      </c>
      <c r="BI36">
        <v>5</v>
      </c>
      <c r="BJ36" t="s">
        <v>327</v>
      </c>
      <c r="BK36" t="s">
        <v>92</v>
      </c>
      <c r="BL36" t="s">
        <v>327</v>
      </c>
      <c r="BM36" t="s">
        <v>473</v>
      </c>
      <c r="BR36" t="s">
        <v>2826</v>
      </c>
      <c r="BS36" t="s">
        <v>474</v>
      </c>
      <c r="BT36" t="str">
        <f>HYPERLINK("https%3A%2F%2Fwww.webofscience.com%2Fwos%2Fwoscc%2Ffull-record%2FWOS:000603292000016","View Full Record in Web of Science")</f>
        <v>View Full Record in Web of Science</v>
      </c>
    </row>
    <row r="37" spans="1:72" ht="12">
      <c r="A37" t="s">
        <v>70</v>
      </c>
      <c r="B37" t="s">
        <v>475</v>
      </c>
      <c r="F37" t="s">
        <v>476</v>
      </c>
      <c r="I37" t="s">
        <v>477</v>
      </c>
      <c r="J37" t="s">
        <v>478</v>
      </c>
      <c r="M37" t="s">
        <v>76</v>
      </c>
      <c r="N37" t="s">
        <v>100</v>
      </c>
      <c r="T37" t="s">
        <v>479</v>
      </c>
      <c r="U37" t="s">
        <v>480</v>
      </c>
      <c r="V37" t="s">
        <v>481</v>
      </c>
      <c r="W37" t="s">
        <v>482</v>
      </c>
      <c r="Y37" t="s">
        <v>483</v>
      </c>
      <c r="Z37" t="s">
        <v>484</v>
      </c>
      <c r="AA37" t="s">
        <v>2533</v>
      </c>
      <c r="AB37" t="s">
        <v>485</v>
      </c>
      <c r="AC37" t="s">
        <v>486</v>
      </c>
      <c r="AD37" t="s">
        <v>487</v>
      </c>
      <c r="AE37" t="s">
        <v>488</v>
      </c>
      <c r="AG37">
        <v>41</v>
      </c>
      <c r="AH37">
        <v>52</v>
      </c>
      <c r="AI37">
        <v>52</v>
      </c>
      <c r="AJ37">
        <v>82</v>
      </c>
      <c r="AK37">
        <v>347</v>
      </c>
      <c r="AL37" t="s">
        <v>134</v>
      </c>
      <c r="AM37" t="s">
        <v>135</v>
      </c>
      <c r="AN37" t="s">
        <v>136</v>
      </c>
      <c r="AO37" t="s">
        <v>489</v>
      </c>
      <c r="AR37" t="s">
        <v>490</v>
      </c>
      <c r="AS37" t="s">
        <v>491</v>
      </c>
      <c r="AT37" t="s">
        <v>492</v>
      </c>
      <c r="AU37">
        <v>2021</v>
      </c>
      <c r="AV37">
        <v>52</v>
      </c>
      <c r="BB37">
        <v>412</v>
      </c>
      <c r="BC37">
        <v>420</v>
      </c>
      <c r="BE37" t="s">
        <v>493</v>
      </c>
      <c r="BF37" t="str">
        <f>HYPERLINK("http://dx.doi.org/10.1016/j.jechem.2020.04.009","http://dx.doi.org/10.1016/j.jechem.2020.04.009")</f>
        <v>http://dx.doi.org/10.1016/j.jechem.2020.04.009</v>
      </c>
      <c r="BI37">
        <v>9</v>
      </c>
      <c r="BJ37" t="s">
        <v>494</v>
      </c>
      <c r="BK37" t="s">
        <v>92</v>
      </c>
      <c r="BL37" t="s">
        <v>495</v>
      </c>
      <c r="BM37" t="s">
        <v>496</v>
      </c>
      <c r="BR37" t="s">
        <v>2826</v>
      </c>
      <c r="BS37" t="s">
        <v>497</v>
      </c>
      <c r="BT37" t="str">
        <f>HYPERLINK("https%3A%2F%2Fwww.webofscience.com%2Fwos%2Fwoscc%2Ffull-record%2FWOS:000595236000012","View Full Record in Web of Science")</f>
        <v>View Full Record in Web of Science</v>
      </c>
    </row>
    <row r="38" spans="1:72" ht="12">
      <c r="A38" t="s">
        <v>70</v>
      </c>
      <c r="B38" t="s">
        <v>2976</v>
      </c>
      <c r="F38" t="s">
        <v>2977</v>
      </c>
      <c r="I38" t="s">
        <v>2978</v>
      </c>
      <c r="J38" t="s">
        <v>498</v>
      </c>
      <c r="M38" t="s">
        <v>76</v>
      </c>
      <c r="N38" t="s">
        <v>100</v>
      </c>
      <c r="T38" t="s">
        <v>2979</v>
      </c>
      <c r="U38" t="s">
        <v>2980</v>
      </c>
      <c r="V38" t="s">
        <v>2981</v>
      </c>
      <c r="W38" t="s">
        <v>2982</v>
      </c>
      <c r="Y38" t="s">
        <v>2983</v>
      </c>
      <c r="Z38" t="s">
        <v>2984</v>
      </c>
      <c r="AA38" t="s">
        <v>2985</v>
      </c>
      <c r="AC38" t="s">
        <v>2986</v>
      </c>
      <c r="AD38" t="s">
        <v>2987</v>
      </c>
      <c r="AE38" t="s">
        <v>2988</v>
      </c>
      <c r="AG38">
        <v>71</v>
      </c>
      <c r="AH38">
        <v>37</v>
      </c>
      <c r="AI38">
        <v>37</v>
      </c>
      <c r="AJ38">
        <v>17</v>
      </c>
      <c r="AK38">
        <v>120</v>
      </c>
      <c r="AL38" t="s">
        <v>499</v>
      </c>
      <c r="AM38" t="s">
        <v>500</v>
      </c>
      <c r="AN38" t="s">
        <v>501</v>
      </c>
      <c r="AO38" t="s">
        <v>502</v>
      </c>
      <c r="AP38" t="s">
        <v>503</v>
      </c>
      <c r="AR38" t="s">
        <v>504</v>
      </c>
      <c r="AS38" t="s">
        <v>505</v>
      </c>
      <c r="AT38" t="s">
        <v>471</v>
      </c>
      <c r="AU38">
        <v>2021</v>
      </c>
      <c r="AV38">
        <v>403</v>
      </c>
      <c r="BD38">
        <v>126283</v>
      </c>
      <c r="BE38" t="s">
        <v>2989</v>
      </c>
      <c r="BF38" t="str">
        <f>HYPERLINK("http://dx.doi.org/10.1016/j.cej.2020.126283","http://dx.doi.org/10.1016/j.cej.2020.126283")</f>
        <v>http://dx.doi.org/10.1016/j.cej.2020.126283</v>
      </c>
      <c r="BI38">
        <v>11</v>
      </c>
      <c r="BJ38" t="s">
        <v>506</v>
      </c>
      <c r="BK38" t="s">
        <v>92</v>
      </c>
      <c r="BL38" t="s">
        <v>507</v>
      </c>
      <c r="BM38" t="s">
        <v>2990</v>
      </c>
      <c r="BR38" t="s">
        <v>2826</v>
      </c>
      <c r="BS38" t="s">
        <v>2991</v>
      </c>
      <c r="BT38" t="str">
        <f>HYPERLINK("https%3A%2F%2Fwww.webofscience.com%2Fwos%2Fwoscc%2Ffull-record%2FWOS:000579752500027","View Full Record in Web of Science")</f>
        <v>View Full Record in Web of Science</v>
      </c>
    </row>
    <row r="39" spans="1:72" ht="12">
      <c r="A39" t="s">
        <v>70</v>
      </c>
      <c r="B39" t="s">
        <v>2534</v>
      </c>
      <c r="F39" t="s">
        <v>2535</v>
      </c>
      <c r="I39" t="s">
        <v>2536</v>
      </c>
      <c r="J39" t="s">
        <v>201</v>
      </c>
      <c r="M39" t="s">
        <v>76</v>
      </c>
      <c r="N39" t="s">
        <v>100</v>
      </c>
      <c r="T39" t="s">
        <v>2537</v>
      </c>
      <c r="U39" t="s">
        <v>2538</v>
      </c>
      <c r="V39" t="s">
        <v>2539</v>
      </c>
      <c r="W39" t="s">
        <v>2540</v>
      </c>
      <c r="Y39" t="s">
        <v>2541</v>
      </c>
      <c r="Z39" t="s">
        <v>2542</v>
      </c>
      <c r="AA39" t="s">
        <v>2543</v>
      </c>
      <c r="AC39" t="s">
        <v>2544</v>
      </c>
      <c r="AD39" t="s">
        <v>2545</v>
      </c>
      <c r="AE39" t="s">
        <v>2546</v>
      </c>
      <c r="AG39">
        <v>65</v>
      </c>
      <c r="AH39">
        <v>30</v>
      </c>
      <c r="AI39">
        <v>32</v>
      </c>
      <c r="AJ39">
        <v>12</v>
      </c>
      <c r="AK39">
        <v>47</v>
      </c>
      <c r="AL39" t="s">
        <v>134</v>
      </c>
      <c r="AM39" t="s">
        <v>135</v>
      </c>
      <c r="AN39" t="s">
        <v>136</v>
      </c>
      <c r="AO39" t="s">
        <v>209</v>
      </c>
      <c r="AP39" t="s">
        <v>210</v>
      </c>
      <c r="AR39" t="s">
        <v>211</v>
      </c>
      <c r="AS39" t="s">
        <v>212</v>
      </c>
      <c r="AT39" t="s">
        <v>492</v>
      </c>
      <c r="AU39">
        <v>2021</v>
      </c>
      <c r="AV39">
        <v>196</v>
      </c>
      <c r="BD39">
        <v>107801</v>
      </c>
      <c r="BE39" t="s">
        <v>2547</v>
      </c>
      <c r="BF39" t="str">
        <f>HYPERLINK("http://dx.doi.org/10.1016/j.petrol.2020.107801","http://dx.doi.org/10.1016/j.petrol.2020.107801")</f>
        <v>http://dx.doi.org/10.1016/j.petrol.2020.107801</v>
      </c>
      <c r="BI39">
        <v>13</v>
      </c>
      <c r="BJ39" t="s">
        <v>216</v>
      </c>
      <c r="BK39" t="s">
        <v>92</v>
      </c>
      <c r="BL39" t="s">
        <v>217</v>
      </c>
      <c r="BM39" t="s">
        <v>2548</v>
      </c>
      <c r="BR39" t="s">
        <v>2826</v>
      </c>
      <c r="BS39" t="s">
        <v>2549</v>
      </c>
      <c r="BT39" t="str">
        <f>HYPERLINK("https%3A%2F%2Fwww.webofscience.com%2Fwos%2Fwoscc%2Ffull-record%2FWOS:000600808100109","View Full Record in Web of Science")</f>
        <v>View Full Record in Web of Science</v>
      </c>
    </row>
    <row r="40" spans="1:72" ht="12">
      <c r="A40" t="s">
        <v>70</v>
      </c>
      <c r="B40" t="s">
        <v>508</v>
      </c>
      <c r="F40" t="s">
        <v>509</v>
      </c>
      <c r="I40" t="s">
        <v>510</v>
      </c>
      <c r="J40" t="s">
        <v>511</v>
      </c>
      <c r="M40" t="s">
        <v>76</v>
      </c>
      <c r="N40" t="s">
        <v>77</v>
      </c>
      <c r="T40" t="s">
        <v>512</v>
      </c>
      <c r="U40" t="s">
        <v>513</v>
      </c>
      <c r="V40" t="s">
        <v>514</v>
      </c>
      <c r="W40" t="s">
        <v>515</v>
      </c>
      <c r="Y40" t="s">
        <v>516</v>
      </c>
      <c r="Z40" t="s">
        <v>517</v>
      </c>
      <c r="AC40" t="s">
        <v>518</v>
      </c>
      <c r="AD40" t="s">
        <v>519</v>
      </c>
      <c r="AE40" t="s">
        <v>520</v>
      </c>
      <c r="AG40">
        <v>119</v>
      </c>
      <c r="AH40">
        <v>45</v>
      </c>
      <c r="AI40">
        <v>45</v>
      </c>
      <c r="AJ40">
        <v>28</v>
      </c>
      <c r="AK40">
        <v>127</v>
      </c>
      <c r="AL40" t="s">
        <v>134</v>
      </c>
      <c r="AM40" t="s">
        <v>135</v>
      </c>
      <c r="AN40" t="s">
        <v>136</v>
      </c>
      <c r="AO40" t="s">
        <v>521</v>
      </c>
      <c r="AP40" t="s">
        <v>522</v>
      </c>
      <c r="AR40" t="s">
        <v>523</v>
      </c>
      <c r="AS40" t="s">
        <v>524</v>
      </c>
      <c r="AT40" t="s">
        <v>492</v>
      </c>
      <c r="AU40">
        <v>2021</v>
      </c>
      <c r="AV40">
        <v>211</v>
      </c>
      <c r="BD40">
        <v>106582</v>
      </c>
      <c r="BE40" t="s">
        <v>525</v>
      </c>
      <c r="BF40" t="str">
        <f>HYPERLINK("http://dx.doi.org/10.1016/j.fuproc.2020.106582","http://dx.doi.org/10.1016/j.fuproc.2020.106582")</f>
        <v>http://dx.doi.org/10.1016/j.fuproc.2020.106582</v>
      </c>
      <c r="BI40">
        <v>14</v>
      </c>
      <c r="BJ40" t="s">
        <v>526</v>
      </c>
      <c r="BK40" t="s">
        <v>92</v>
      </c>
      <c r="BL40" t="s">
        <v>495</v>
      </c>
      <c r="BM40" t="s">
        <v>527</v>
      </c>
      <c r="BR40" t="s">
        <v>2826</v>
      </c>
      <c r="BS40" t="s">
        <v>528</v>
      </c>
      <c r="BT40" t="str">
        <f>HYPERLINK("https%3A%2F%2Fwww.webofscience.com%2Fwos%2Fwoscc%2Ffull-record%2FWOS:000582803400009","View Full Record in Web of Science")</f>
        <v>View Full Record in Web of Science</v>
      </c>
    </row>
    <row r="41" spans="1:72" ht="12">
      <c r="A41" t="s">
        <v>70</v>
      </c>
      <c r="B41" t="s">
        <v>2752</v>
      </c>
      <c r="F41" t="s">
        <v>2753</v>
      </c>
      <c r="I41" t="s">
        <v>2754</v>
      </c>
      <c r="J41" t="s">
        <v>2755</v>
      </c>
      <c r="M41" t="s">
        <v>76</v>
      </c>
      <c r="N41" t="s">
        <v>100</v>
      </c>
      <c r="T41" t="s">
        <v>2756</v>
      </c>
      <c r="U41" t="s">
        <v>2757</v>
      </c>
      <c r="V41" t="s">
        <v>2758</v>
      </c>
      <c r="W41" t="s">
        <v>2759</v>
      </c>
      <c r="Y41" t="s">
        <v>2760</v>
      </c>
      <c r="Z41" t="s">
        <v>2761</v>
      </c>
      <c r="AA41" t="s">
        <v>2992</v>
      </c>
      <c r="AB41" t="s">
        <v>2762</v>
      </c>
      <c r="AC41" t="s">
        <v>362</v>
      </c>
      <c r="AD41" t="s">
        <v>363</v>
      </c>
      <c r="AE41" t="s">
        <v>2763</v>
      </c>
      <c r="AG41">
        <v>61</v>
      </c>
      <c r="AH41">
        <v>74</v>
      </c>
      <c r="AI41">
        <v>74</v>
      </c>
      <c r="AJ41">
        <v>101</v>
      </c>
      <c r="AK41">
        <v>447</v>
      </c>
      <c r="AL41" t="s">
        <v>1062</v>
      </c>
      <c r="AM41" t="s">
        <v>1063</v>
      </c>
      <c r="AN41" t="s">
        <v>1064</v>
      </c>
      <c r="AP41" t="s">
        <v>2764</v>
      </c>
      <c r="AR41" t="s">
        <v>2765</v>
      </c>
      <c r="AS41" t="s">
        <v>2766</v>
      </c>
      <c r="AT41" t="s">
        <v>492</v>
      </c>
      <c r="AU41">
        <v>2021</v>
      </c>
      <c r="AV41">
        <v>8</v>
      </c>
      <c r="AW41">
        <v>2</v>
      </c>
      <c r="BD41">
        <v>2002631</v>
      </c>
      <c r="BE41" t="s">
        <v>2767</v>
      </c>
      <c r="BF41" t="str">
        <f>HYPERLINK("http://dx.doi.org/10.1002/advs.202002631","http://dx.doi.org/10.1002/advs.202002631")</f>
        <v>http://dx.doi.org/10.1002/advs.202002631</v>
      </c>
      <c r="BH41" t="s">
        <v>1070</v>
      </c>
      <c r="BI41">
        <v>10</v>
      </c>
      <c r="BJ41" t="s">
        <v>2768</v>
      </c>
      <c r="BK41" t="s">
        <v>92</v>
      </c>
      <c r="BL41" t="s">
        <v>145</v>
      </c>
      <c r="BM41" t="s">
        <v>2769</v>
      </c>
      <c r="BN41">
        <v>33511013</v>
      </c>
      <c r="BO41" t="s">
        <v>1679</v>
      </c>
      <c r="BR41" t="s">
        <v>2826</v>
      </c>
      <c r="BS41" t="s">
        <v>2770</v>
      </c>
      <c r="BT41" t="str">
        <f>HYPERLINK("https%3A%2F%2Fwww.webofscience.com%2Fwos%2Fwoscc%2Ffull-record%2FWOS:000591882300001","View Full Record in Web of Science")</f>
        <v>View Full Record in Web of Science</v>
      </c>
    </row>
    <row r="42" spans="1:72" ht="12">
      <c r="A42" t="s">
        <v>70</v>
      </c>
      <c r="B42" t="s">
        <v>529</v>
      </c>
      <c r="F42" t="s">
        <v>530</v>
      </c>
      <c r="I42" t="s">
        <v>531</v>
      </c>
      <c r="J42" t="s">
        <v>532</v>
      </c>
      <c r="M42" t="s">
        <v>76</v>
      </c>
      <c r="N42" t="s">
        <v>77</v>
      </c>
      <c r="U42" t="s">
        <v>533</v>
      </c>
      <c r="V42" t="s">
        <v>534</v>
      </c>
      <c r="W42" t="s">
        <v>535</v>
      </c>
      <c r="Y42" t="s">
        <v>2550</v>
      </c>
      <c r="Z42" t="s">
        <v>536</v>
      </c>
      <c r="AB42" t="s">
        <v>537</v>
      </c>
      <c r="AC42" t="s">
        <v>538</v>
      </c>
      <c r="AD42" t="s">
        <v>539</v>
      </c>
      <c r="AE42" t="s">
        <v>540</v>
      </c>
      <c r="AG42">
        <v>274</v>
      </c>
      <c r="AH42">
        <v>145</v>
      </c>
      <c r="AI42">
        <v>145</v>
      </c>
      <c r="AJ42">
        <v>124</v>
      </c>
      <c r="AK42">
        <v>404</v>
      </c>
      <c r="AL42" t="s">
        <v>365</v>
      </c>
      <c r="AM42" t="s">
        <v>366</v>
      </c>
      <c r="AN42" t="s">
        <v>367</v>
      </c>
      <c r="AO42" t="s">
        <v>541</v>
      </c>
      <c r="AP42" t="s">
        <v>542</v>
      </c>
      <c r="AR42" t="s">
        <v>543</v>
      </c>
      <c r="AS42" t="s">
        <v>544</v>
      </c>
      <c r="AT42" t="s">
        <v>545</v>
      </c>
      <c r="AU42">
        <v>2020</v>
      </c>
      <c r="AV42">
        <v>120</v>
      </c>
      <c r="AW42">
        <v>21</v>
      </c>
      <c r="BB42">
        <v>12315</v>
      </c>
      <c r="BC42">
        <v>12341</v>
      </c>
      <c r="BE42" t="s">
        <v>546</v>
      </c>
      <c r="BF42" t="str">
        <f>HYPERLINK("http://dx.doi.org/10.1021/acs.chemrev.0c00818","http://dx.doi.org/10.1021/acs.chemrev.0c00818")</f>
        <v>http://dx.doi.org/10.1021/acs.chemrev.0c00818</v>
      </c>
      <c r="BI42">
        <v>27</v>
      </c>
      <c r="BJ42" t="s">
        <v>240</v>
      </c>
      <c r="BK42" t="s">
        <v>92</v>
      </c>
      <c r="BL42" t="s">
        <v>241</v>
      </c>
      <c r="BM42" t="s">
        <v>547</v>
      </c>
      <c r="BN42">
        <v>33112608</v>
      </c>
      <c r="BR42" t="s">
        <v>2826</v>
      </c>
      <c r="BS42" t="s">
        <v>548</v>
      </c>
      <c r="BT42" t="str">
        <f>HYPERLINK("https%3A%2F%2Fwww.webofscience.com%2Fwos%2Fwoscc%2Ffull-record%2FWOS:000588271100011","View Full Record in Web of Science")</f>
        <v>View Full Record in Web of Science</v>
      </c>
    </row>
    <row r="43" spans="1:72" ht="12">
      <c r="A43" t="s">
        <v>70</v>
      </c>
      <c r="B43" t="s">
        <v>549</v>
      </c>
      <c r="F43" t="s">
        <v>550</v>
      </c>
      <c r="I43" t="s">
        <v>551</v>
      </c>
      <c r="J43" t="s">
        <v>498</v>
      </c>
      <c r="M43" t="s">
        <v>76</v>
      </c>
      <c r="N43" t="s">
        <v>100</v>
      </c>
      <c r="T43" t="s">
        <v>552</v>
      </c>
      <c r="U43" t="s">
        <v>2772</v>
      </c>
      <c r="V43" t="s">
        <v>553</v>
      </c>
      <c r="W43" t="s">
        <v>554</v>
      </c>
      <c r="Y43" t="s">
        <v>2551</v>
      </c>
      <c r="Z43" t="s">
        <v>555</v>
      </c>
      <c r="AA43" t="s">
        <v>2552</v>
      </c>
      <c r="AB43" t="s">
        <v>2553</v>
      </c>
      <c r="AC43" t="s">
        <v>556</v>
      </c>
      <c r="AD43" t="s">
        <v>557</v>
      </c>
      <c r="AE43" t="s">
        <v>558</v>
      </c>
      <c r="AG43">
        <v>78</v>
      </c>
      <c r="AH43">
        <v>99</v>
      </c>
      <c r="AI43">
        <v>100</v>
      </c>
      <c r="AJ43">
        <v>31</v>
      </c>
      <c r="AK43">
        <v>147</v>
      </c>
      <c r="AL43" t="s">
        <v>499</v>
      </c>
      <c r="AM43" t="s">
        <v>500</v>
      </c>
      <c r="AN43" t="s">
        <v>501</v>
      </c>
      <c r="AO43" t="s">
        <v>502</v>
      </c>
      <c r="AP43" t="s">
        <v>503</v>
      </c>
      <c r="AR43" t="s">
        <v>504</v>
      </c>
      <c r="AS43" t="s">
        <v>505</v>
      </c>
      <c r="AT43" t="s">
        <v>559</v>
      </c>
      <c r="AU43">
        <v>2020</v>
      </c>
      <c r="AV43">
        <v>398</v>
      </c>
      <c r="BD43">
        <v>124341</v>
      </c>
      <c r="BE43" t="s">
        <v>560</v>
      </c>
      <c r="BF43" t="str">
        <f>HYPERLINK("http://dx.doi.org/10.1016/j.cej.2020.124341","http://dx.doi.org/10.1016/j.cej.2020.124341")</f>
        <v>http://dx.doi.org/10.1016/j.cej.2020.124341</v>
      </c>
      <c r="BI43">
        <v>13</v>
      </c>
      <c r="BJ43" t="s">
        <v>506</v>
      </c>
      <c r="BK43" t="s">
        <v>92</v>
      </c>
      <c r="BL43" t="s">
        <v>507</v>
      </c>
      <c r="BM43" t="s">
        <v>561</v>
      </c>
      <c r="BR43" t="s">
        <v>2826</v>
      </c>
      <c r="BS43" t="s">
        <v>562</v>
      </c>
      <c r="BT43" t="str">
        <f>HYPERLINK("https%3A%2F%2Fwww.webofscience.com%2Fwos%2Fwoscc%2Ffull-record%2FWOS:000561574900002","View Full Record in Web of Science")</f>
        <v>View Full Record in Web of Science</v>
      </c>
    </row>
    <row r="44" spans="1:72" ht="12">
      <c r="A44" t="s">
        <v>70</v>
      </c>
      <c r="B44" t="s">
        <v>563</v>
      </c>
      <c r="F44" t="s">
        <v>564</v>
      </c>
      <c r="I44" t="s">
        <v>565</v>
      </c>
      <c r="J44" t="s">
        <v>566</v>
      </c>
      <c r="M44" t="s">
        <v>76</v>
      </c>
      <c r="N44" t="s">
        <v>100</v>
      </c>
      <c r="T44" t="s">
        <v>567</v>
      </c>
      <c r="U44" t="s">
        <v>568</v>
      </c>
      <c r="V44" t="s">
        <v>569</v>
      </c>
      <c r="W44" t="s">
        <v>570</v>
      </c>
      <c r="Y44" t="s">
        <v>571</v>
      </c>
      <c r="Z44" t="s">
        <v>572</v>
      </c>
      <c r="AA44" t="s">
        <v>2993</v>
      </c>
      <c r="AB44" t="s">
        <v>2994</v>
      </c>
      <c r="AC44" t="s">
        <v>573</v>
      </c>
      <c r="AD44" t="s">
        <v>574</v>
      </c>
      <c r="AE44" t="s">
        <v>575</v>
      </c>
      <c r="AG44">
        <v>27</v>
      </c>
      <c r="AH44">
        <v>130</v>
      </c>
      <c r="AI44">
        <v>133</v>
      </c>
      <c r="AJ44">
        <v>17</v>
      </c>
      <c r="AK44">
        <v>122</v>
      </c>
      <c r="AL44" t="s">
        <v>161</v>
      </c>
      <c r="AM44" t="s">
        <v>162</v>
      </c>
      <c r="AN44" t="s">
        <v>163</v>
      </c>
      <c r="AO44" t="s">
        <v>576</v>
      </c>
      <c r="AP44" t="s">
        <v>577</v>
      </c>
      <c r="AR44" t="s">
        <v>578</v>
      </c>
      <c r="AS44" t="s">
        <v>579</v>
      </c>
      <c r="AT44" t="s">
        <v>580</v>
      </c>
      <c r="AU44">
        <v>2020</v>
      </c>
      <c r="AV44">
        <v>16</v>
      </c>
      <c r="AW44">
        <v>10</v>
      </c>
      <c r="BB44">
        <v>6543</v>
      </c>
      <c r="BC44">
        <v>6552</v>
      </c>
      <c r="BE44" t="s">
        <v>581</v>
      </c>
      <c r="BF44" t="str">
        <f>HYPERLINK("http://dx.doi.org/10.1109/TII.2020.2966069","http://dx.doi.org/10.1109/TII.2020.2966069")</f>
        <v>http://dx.doi.org/10.1109/TII.2020.2966069</v>
      </c>
      <c r="BI44">
        <v>10</v>
      </c>
      <c r="BJ44" t="s">
        <v>582</v>
      </c>
      <c r="BK44" t="s">
        <v>92</v>
      </c>
      <c r="BL44" t="s">
        <v>583</v>
      </c>
      <c r="BM44" t="s">
        <v>584</v>
      </c>
      <c r="BR44" t="s">
        <v>2826</v>
      </c>
      <c r="BS44" t="s">
        <v>585</v>
      </c>
      <c r="BT44" t="str">
        <f>HYPERLINK("https%3A%2F%2Fwww.webofscience.com%2Fwos%2Fwoscc%2Ffull-record%2FWOS:000545243500031","View Full Record in Web of Science")</f>
        <v>View Full Record in Web of Science</v>
      </c>
    </row>
    <row r="45" spans="1:72" ht="12">
      <c r="A45" t="s">
        <v>70</v>
      </c>
      <c r="B45" t="s">
        <v>586</v>
      </c>
      <c r="F45" t="s">
        <v>587</v>
      </c>
      <c r="I45" t="s">
        <v>588</v>
      </c>
      <c r="J45" t="s">
        <v>589</v>
      </c>
      <c r="M45" t="s">
        <v>76</v>
      </c>
      <c r="N45" t="s">
        <v>77</v>
      </c>
      <c r="T45" t="s">
        <v>590</v>
      </c>
      <c r="U45" t="s">
        <v>591</v>
      </c>
      <c r="V45" t="s">
        <v>592</v>
      </c>
      <c r="W45" t="s">
        <v>593</v>
      </c>
      <c r="Y45" t="s">
        <v>2554</v>
      </c>
      <c r="Z45" t="s">
        <v>594</v>
      </c>
      <c r="AA45" t="s">
        <v>2995</v>
      </c>
      <c r="AB45" t="s">
        <v>2996</v>
      </c>
      <c r="AC45" t="s">
        <v>595</v>
      </c>
      <c r="AD45" t="s">
        <v>596</v>
      </c>
      <c r="AE45" t="s">
        <v>597</v>
      </c>
      <c r="AG45">
        <v>102</v>
      </c>
      <c r="AH45">
        <v>93</v>
      </c>
      <c r="AI45">
        <v>96</v>
      </c>
      <c r="AJ45">
        <v>104</v>
      </c>
      <c r="AK45">
        <v>308</v>
      </c>
      <c r="AL45" t="s">
        <v>345</v>
      </c>
      <c r="AM45" t="s">
        <v>173</v>
      </c>
      <c r="AN45" t="s">
        <v>598</v>
      </c>
      <c r="AO45" t="s">
        <v>599</v>
      </c>
      <c r="AP45" t="s">
        <v>600</v>
      </c>
      <c r="AR45" t="s">
        <v>601</v>
      </c>
      <c r="AS45" t="s">
        <v>602</v>
      </c>
      <c r="AT45" t="s">
        <v>603</v>
      </c>
      <c r="AU45">
        <v>2020</v>
      </c>
      <c r="AV45">
        <v>104</v>
      </c>
      <c r="AW45">
        <v>15</v>
      </c>
      <c r="BB45">
        <v>6501</v>
      </c>
      <c r="BC45">
        <v>6511</v>
      </c>
      <c r="BE45" t="s">
        <v>604</v>
      </c>
      <c r="BF45" t="str">
        <f>HYPERLINK("http://dx.doi.org/10.1007/s00253-020-10704-x","http://dx.doi.org/10.1007/s00253-020-10704-x")</f>
        <v>http://dx.doi.org/10.1007/s00253-020-10704-x</v>
      </c>
      <c r="BH45" t="s">
        <v>605</v>
      </c>
      <c r="BI45">
        <v>11</v>
      </c>
      <c r="BJ45" t="s">
        <v>606</v>
      </c>
      <c r="BK45" t="s">
        <v>92</v>
      </c>
      <c r="BL45" t="s">
        <v>606</v>
      </c>
      <c r="BM45" t="s">
        <v>607</v>
      </c>
      <c r="BN45">
        <v>32500269</v>
      </c>
      <c r="BO45" t="s">
        <v>608</v>
      </c>
      <c r="BR45" t="s">
        <v>2826</v>
      </c>
      <c r="BS45" t="s">
        <v>609</v>
      </c>
      <c r="BT45" t="str">
        <f>HYPERLINK("https%3A%2F%2Fwww.webofscience.com%2Fwos%2Fwoscc%2Ffull-record%2FWOS:000537964500004","View Full Record in Web of Science")</f>
        <v>View Full Record in Web of Science</v>
      </c>
    </row>
    <row r="46" spans="1:72" ht="12">
      <c r="A46" t="s">
        <v>70</v>
      </c>
      <c r="B46" t="s">
        <v>610</v>
      </c>
      <c r="F46" t="s">
        <v>611</v>
      </c>
      <c r="I46" t="s">
        <v>612</v>
      </c>
      <c r="J46" t="s">
        <v>290</v>
      </c>
      <c r="M46" t="s">
        <v>76</v>
      </c>
      <c r="N46" t="s">
        <v>100</v>
      </c>
      <c r="T46" t="s">
        <v>613</v>
      </c>
      <c r="U46" t="s">
        <v>614</v>
      </c>
      <c r="V46" t="s">
        <v>615</v>
      </c>
      <c r="W46" t="s">
        <v>616</v>
      </c>
      <c r="Y46" t="s">
        <v>617</v>
      </c>
      <c r="Z46" t="s">
        <v>618</v>
      </c>
      <c r="AA46" t="s">
        <v>619</v>
      </c>
      <c r="AB46" t="s">
        <v>2773</v>
      </c>
      <c r="AC46" t="s">
        <v>620</v>
      </c>
      <c r="AD46" t="s">
        <v>621</v>
      </c>
      <c r="AE46" t="s">
        <v>622</v>
      </c>
      <c r="AG46">
        <v>48</v>
      </c>
      <c r="AH46">
        <v>92</v>
      </c>
      <c r="AI46">
        <v>92</v>
      </c>
      <c r="AJ46">
        <v>17</v>
      </c>
      <c r="AK46">
        <v>59</v>
      </c>
      <c r="AL46" t="s">
        <v>134</v>
      </c>
      <c r="AM46" t="s">
        <v>135</v>
      </c>
      <c r="AN46" t="s">
        <v>136</v>
      </c>
      <c r="AO46" t="s">
        <v>301</v>
      </c>
      <c r="AP46" t="s">
        <v>302</v>
      </c>
      <c r="AR46" t="s">
        <v>303</v>
      </c>
      <c r="AS46" t="s">
        <v>304</v>
      </c>
      <c r="AT46" t="s">
        <v>623</v>
      </c>
      <c r="AU46">
        <v>2020</v>
      </c>
      <c r="AV46">
        <v>718</v>
      </c>
      <c r="BD46">
        <v>137379</v>
      </c>
      <c r="BE46" t="s">
        <v>624</v>
      </c>
      <c r="BF46" t="str">
        <f>HYPERLINK("http://dx.doi.org/10.1016/j.scitotenv.2020.137379","http://dx.doi.org/10.1016/j.scitotenv.2020.137379")</f>
        <v>http://dx.doi.org/10.1016/j.scitotenv.2020.137379</v>
      </c>
      <c r="BI46">
        <v>10</v>
      </c>
      <c r="BJ46" t="s">
        <v>117</v>
      </c>
      <c r="BK46" t="s">
        <v>144</v>
      </c>
      <c r="BL46" t="s">
        <v>118</v>
      </c>
      <c r="BM46" t="s">
        <v>625</v>
      </c>
      <c r="BN46">
        <v>32325620</v>
      </c>
      <c r="BO46" t="s">
        <v>626</v>
      </c>
      <c r="BR46" t="s">
        <v>2826</v>
      </c>
      <c r="BS46" t="s">
        <v>627</v>
      </c>
      <c r="BT46" t="str">
        <f>HYPERLINK("https%3A%2F%2Fwww.webofscience.com%2Fwos%2Fwoscc%2Ffull-record%2FWOS:000526029000138","View Full Record in Web of Science")</f>
        <v>View Full Record in Web of Science</v>
      </c>
    </row>
    <row r="47" spans="1:72" ht="12">
      <c r="A47" t="s">
        <v>70</v>
      </c>
      <c r="B47" t="s">
        <v>628</v>
      </c>
      <c r="F47" t="s">
        <v>629</v>
      </c>
      <c r="I47" t="s">
        <v>630</v>
      </c>
      <c r="J47" t="s">
        <v>631</v>
      </c>
      <c r="M47" t="s">
        <v>76</v>
      </c>
      <c r="N47" t="s">
        <v>77</v>
      </c>
      <c r="U47" t="s">
        <v>632</v>
      </c>
      <c r="V47" t="s">
        <v>633</v>
      </c>
      <c r="W47" t="s">
        <v>634</v>
      </c>
      <c r="Y47" t="s">
        <v>635</v>
      </c>
      <c r="Z47" t="s">
        <v>636</v>
      </c>
      <c r="AA47" t="s">
        <v>2774</v>
      </c>
      <c r="AB47" t="s">
        <v>2775</v>
      </c>
      <c r="AC47" t="s">
        <v>637</v>
      </c>
      <c r="AD47" t="s">
        <v>638</v>
      </c>
      <c r="AE47" t="s">
        <v>639</v>
      </c>
      <c r="AG47">
        <v>161</v>
      </c>
      <c r="AH47">
        <v>121</v>
      </c>
      <c r="AI47">
        <v>124</v>
      </c>
      <c r="AJ47">
        <v>108</v>
      </c>
      <c r="AK47">
        <v>551</v>
      </c>
      <c r="AL47" t="s">
        <v>365</v>
      </c>
      <c r="AM47" t="s">
        <v>366</v>
      </c>
      <c r="AN47" t="s">
        <v>367</v>
      </c>
      <c r="AO47" t="s">
        <v>640</v>
      </c>
      <c r="AP47" t="s">
        <v>641</v>
      </c>
      <c r="AR47" t="s">
        <v>642</v>
      </c>
      <c r="AS47" t="s">
        <v>643</v>
      </c>
      <c r="AT47" t="s">
        <v>644</v>
      </c>
      <c r="AU47">
        <v>2020</v>
      </c>
      <c r="AV47">
        <v>54</v>
      </c>
      <c r="AW47">
        <v>10</v>
      </c>
      <c r="BB47">
        <v>5931</v>
      </c>
      <c r="BC47">
        <v>5946</v>
      </c>
      <c r="BE47" t="s">
        <v>645</v>
      </c>
      <c r="BF47" t="str">
        <f>HYPERLINK("http://dx.doi.org/10.1021/acs.est.0c00575","http://dx.doi.org/10.1021/acs.est.0c00575")</f>
        <v>http://dx.doi.org/10.1021/acs.est.0c00575</v>
      </c>
      <c r="BI47">
        <v>16</v>
      </c>
      <c r="BJ47" t="s">
        <v>646</v>
      </c>
      <c r="BK47" t="s">
        <v>92</v>
      </c>
      <c r="BL47" t="s">
        <v>647</v>
      </c>
      <c r="BM47" t="s">
        <v>648</v>
      </c>
      <c r="BN47">
        <v>32324393</v>
      </c>
      <c r="BR47" t="s">
        <v>2826</v>
      </c>
      <c r="BS47" t="s">
        <v>649</v>
      </c>
      <c r="BT47" t="str">
        <f>HYPERLINK("https%3A%2F%2Fwww.webofscience.com%2Fwos%2Fwoscc%2Ffull-record%2FWOS:000537151000004","View Full Record in Web of Science")</f>
        <v>View Full Record in Web of Science</v>
      </c>
    </row>
    <row r="48" spans="1:72" ht="12">
      <c r="A48" t="s">
        <v>70</v>
      </c>
      <c r="B48" t="s">
        <v>650</v>
      </c>
      <c r="F48" t="s">
        <v>651</v>
      </c>
      <c r="I48" t="s">
        <v>652</v>
      </c>
      <c r="J48" t="s">
        <v>312</v>
      </c>
      <c r="M48" t="s">
        <v>76</v>
      </c>
      <c r="N48" t="s">
        <v>77</v>
      </c>
      <c r="U48" t="s">
        <v>653</v>
      </c>
      <c r="V48" t="s">
        <v>2776</v>
      </c>
      <c r="W48" t="s">
        <v>654</v>
      </c>
      <c r="Y48" t="s">
        <v>655</v>
      </c>
      <c r="Z48" t="s">
        <v>656</v>
      </c>
      <c r="AA48" t="s">
        <v>2997</v>
      </c>
      <c r="AB48" t="s">
        <v>2998</v>
      </c>
      <c r="AC48" t="s">
        <v>657</v>
      </c>
      <c r="AD48" t="s">
        <v>658</v>
      </c>
      <c r="AE48" t="s">
        <v>659</v>
      </c>
      <c r="AG48">
        <v>315</v>
      </c>
      <c r="AH48">
        <v>65</v>
      </c>
      <c r="AI48">
        <v>70</v>
      </c>
      <c r="AJ48">
        <v>18</v>
      </c>
      <c r="AK48">
        <v>65</v>
      </c>
      <c r="AL48" t="s">
        <v>134</v>
      </c>
      <c r="AM48" t="s">
        <v>135</v>
      </c>
      <c r="AN48" t="s">
        <v>136</v>
      </c>
      <c r="AO48" t="s">
        <v>320</v>
      </c>
      <c r="AP48" t="s">
        <v>321</v>
      </c>
      <c r="AR48" t="s">
        <v>322</v>
      </c>
      <c r="AS48" t="s">
        <v>323</v>
      </c>
      <c r="AT48" t="s">
        <v>660</v>
      </c>
      <c r="AU48">
        <v>2020</v>
      </c>
      <c r="AV48">
        <v>204</v>
      </c>
      <c r="BD48">
        <v>103169</v>
      </c>
      <c r="BE48" t="s">
        <v>661</v>
      </c>
      <c r="BF48" t="str">
        <f>HYPERLINK("http://dx.doi.org/10.1016/j.earscirev.2020.103169","http://dx.doi.org/10.1016/j.earscirev.2020.103169")</f>
        <v>http://dx.doi.org/10.1016/j.earscirev.2020.103169</v>
      </c>
      <c r="BI48">
        <v>24</v>
      </c>
      <c r="BJ48" t="s">
        <v>326</v>
      </c>
      <c r="BK48" t="s">
        <v>92</v>
      </c>
      <c r="BL48" t="s">
        <v>327</v>
      </c>
      <c r="BM48" t="s">
        <v>662</v>
      </c>
      <c r="BR48" t="s">
        <v>2826</v>
      </c>
      <c r="BS48" t="s">
        <v>663</v>
      </c>
      <c r="BT48" t="str">
        <f>HYPERLINK("https%3A%2F%2Fwww.webofscience.com%2Fwos%2Fwoscc%2Ffull-record%2FWOS:000543367100015","View Full Record in Web of Science")</f>
        <v>View Full Record in Web of Science</v>
      </c>
    </row>
    <row r="49" spans="1:72" ht="12">
      <c r="A49" t="s">
        <v>70</v>
      </c>
      <c r="B49" t="s">
        <v>664</v>
      </c>
      <c r="F49" t="s">
        <v>665</v>
      </c>
      <c r="I49" t="s">
        <v>666</v>
      </c>
      <c r="J49" t="s">
        <v>379</v>
      </c>
      <c r="M49" t="s">
        <v>76</v>
      </c>
      <c r="N49" t="s">
        <v>100</v>
      </c>
      <c r="T49" t="s">
        <v>667</v>
      </c>
      <c r="U49" t="s">
        <v>2555</v>
      </c>
      <c r="V49" t="s">
        <v>668</v>
      </c>
      <c r="W49" t="s">
        <v>669</v>
      </c>
      <c r="Y49" t="s">
        <v>670</v>
      </c>
      <c r="Z49" t="s">
        <v>671</v>
      </c>
      <c r="AA49" t="s">
        <v>2999</v>
      </c>
      <c r="AC49" t="s">
        <v>672</v>
      </c>
      <c r="AD49" t="s">
        <v>673</v>
      </c>
      <c r="AE49" t="s">
        <v>674</v>
      </c>
      <c r="AG49">
        <v>71</v>
      </c>
      <c r="AH49">
        <v>163</v>
      </c>
      <c r="AI49">
        <v>167</v>
      </c>
      <c r="AJ49">
        <v>68</v>
      </c>
      <c r="AK49">
        <v>974</v>
      </c>
      <c r="AL49" t="s">
        <v>134</v>
      </c>
      <c r="AM49" t="s">
        <v>135</v>
      </c>
      <c r="AN49" t="s">
        <v>2556</v>
      </c>
      <c r="AO49" t="s">
        <v>389</v>
      </c>
      <c r="AP49" t="s">
        <v>390</v>
      </c>
      <c r="AR49" t="s">
        <v>391</v>
      </c>
      <c r="AS49" t="s">
        <v>392</v>
      </c>
      <c r="AT49" t="s">
        <v>140</v>
      </c>
      <c r="AU49">
        <v>2020</v>
      </c>
      <c r="AV49">
        <v>263</v>
      </c>
      <c r="BD49">
        <v>118314</v>
      </c>
      <c r="BE49" t="s">
        <v>675</v>
      </c>
      <c r="BF49" t="str">
        <f>HYPERLINK("http://dx.doi.org/10.1016/j.apcatb.2019.118314","http://dx.doi.org/10.1016/j.apcatb.2019.118314")</f>
        <v>http://dx.doi.org/10.1016/j.apcatb.2019.118314</v>
      </c>
      <c r="BI49">
        <v>13</v>
      </c>
      <c r="BJ49" t="s">
        <v>395</v>
      </c>
      <c r="BK49" t="s">
        <v>92</v>
      </c>
      <c r="BL49" t="s">
        <v>396</v>
      </c>
      <c r="BM49" t="s">
        <v>676</v>
      </c>
      <c r="BR49" t="s">
        <v>2826</v>
      </c>
      <c r="BS49" t="s">
        <v>677</v>
      </c>
      <c r="BT49" t="str">
        <f>HYPERLINK("https%3A%2F%2Fwww.webofscience.com%2Fwos%2Fwoscc%2Ffull-record%2FWOS:000510526000014","View Full Record in Web of Science")</f>
        <v>View Full Record in Web of Science</v>
      </c>
    </row>
    <row r="50" spans="1:72" ht="12">
      <c r="A50" t="s">
        <v>70</v>
      </c>
      <c r="B50" t="s">
        <v>678</v>
      </c>
      <c r="F50" t="s">
        <v>679</v>
      </c>
      <c r="I50" t="s">
        <v>680</v>
      </c>
      <c r="J50" t="s">
        <v>681</v>
      </c>
      <c r="M50" t="s">
        <v>76</v>
      </c>
      <c r="N50" t="s">
        <v>100</v>
      </c>
      <c r="T50" t="s">
        <v>682</v>
      </c>
      <c r="U50" t="s">
        <v>683</v>
      </c>
      <c r="V50" t="s">
        <v>684</v>
      </c>
      <c r="W50" t="s">
        <v>685</v>
      </c>
      <c r="Y50" t="s">
        <v>686</v>
      </c>
      <c r="Z50" t="s">
        <v>687</v>
      </c>
      <c r="AC50" t="s">
        <v>688</v>
      </c>
      <c r="AD50" t="s">
        <v>689</v>
      </c>
      <c r="AE50" t="s">
        <v>690</v>
      </c>
      <c r="AG50">
        <v>64</v>
      </c>
      <c r="AH50">
        <v>75</v>
      </c>
      <c r="AI50">
        <v>78</v>
      </c>
      <c r="AJ50">
        <v>24</v>
      </c>
      <c r="AK50">
        <v>85</v>
      </c>
      <c r="AL50" t="s">
        <v>134</v>
      </c>
      <c r="AM50" t="s">
        <v>135</v>
      </c>
      <c r="AN50" t="s">
        <v>136</v>
      </c>
      <c r="AO50" t="s">
        <v>691</v>
      </c>
      <c r="AP50" t="s">
        <v>692</v>
      </c>
      <c r="AR50" t="s">
        <v>693</v>
      </c>
      <c r="AS50" t="s">
        <v>694</v>
      </c>
      <c r="AT50" t="s">
        <v>695</v>
      </c>
      <c r="AU50">
        <v>2020</v>
      </c>
      <c r="AV50">
        <v>266</v>
      </c>
      <c r="BD50">
        <v>105306</v>
      </c>
      <c r="BE50" t="s">
        <v>696</v>
      </c>
      <c r="BF50" t="str">
        <f>HYPERLINK("http://dx.doi.org/10.1016/j.enggeo.2019.105306","http://dx.doi.org/10.1016/j.enggeo.2019.105306")</f>
        <v>http://dx.doi.org/10.1016/j.enggeo.2019.105306</v>
      </c>
      <c r="BI50">
        <v>16</v>
      </c>
      <c r="BJ50" t="s">
        <v>697</v>
      </c>
      <c r="BK50" t="s">
        <v>92</v>
      </c>
      <c r="BL50" t="s">
        <v>698</v>
      </c>
      <c r="BM50" t="s">
        <v>699</v>
      </c>
      <c r="BR50" t="s">
        <v>2826</v>
      </c>
      <c r="BS50" t="s">
        <v>700</v>
      </c>
      <c r="BT50" t="str">
        <f>HYPERLINK("https%3A%2F%2Fwww.webofscience.com%2Fwos%2Fwoscc%2Ffull-record%2FWOS:000520942400002","View Full Record in Web of Science")</f>
        <v>View Full Record in Web of Science</v>
      </c>
    </row>
    <row r="51" spans="1:72" ht="12">
      <c r="A51" t="s">
        <v>70</v>
      </c>
      <c r="B51" t="s">
        <v>701</v>
      </c>
      <c r="F51" t="s">
        <v>702</v>
      </c>
      <c r="I51" t="s">
        <v>703</v>
      </c>
      <c r="J51" t="s">
        <v>201</v>
      </c>
      <c r="M51" t="s">
        <v>76</v>
      </c>
      <c r="N51" t="s">
        <v>100</v>
      </c>
      <c r="T51" t="s">
        <v>704</v>
      </c>
      <c r="U51" t="s">
        <v>705</v>
      </c>
      <c r="V51" t="s">
        <v>706</v>
      </c>
      <c r="W51" t="s">
        <v>707</v>
      </c>
      <c r="Y51" t="s">
        <v>708</v>
      </c>
      <c r="Z51" t="s">
        <v>709</v>
      </c>
      <c r="AC51" t="s">
        <v>710</v>
      </c>
      <c r="AD51" t="s">
        <v>711</v>
      </c>
      <c r="AE51" t="s">
        <v>712</v>
      </c>
      <c r="AG51">
        <v>41</v>
      </c>
      <c r="AH51">
        <v>104</v>
      </c>
      <c r="AI51">
        <v>110</v>
      </c>
      <c r="AJ51">
        <v>28</v>
      </c>
      <c r="AK51">
        <v>142</v>
      </c>
      <c r="AL51" t="s">
        <v>134</v>
      </c>
      <c r="AM51" t="s">
        <v>135</v>
      </c>
      <c r="AN51" t="s">
        <v>136</v>
      </c>
      <c r="AO51" t="s">
        <v>209</v>
      </c>
      <c r="AP51" t="s">
        <v>210</v>
      </c>
      <c r="AR51" t="s">
        <v>211</v>
      </c>
      <c r="AS51" t="s">
        <v>212</v>
      </c>
      <c r="AT51" t="s">
        <v>324</v>
      </c>
      <c r="AU51">
        <v>2020</v>
      </c>
      <c r="AV51">
        <v>186</v>
      </c>
      <c r="BD51">
        <v>106682</v>
      </c>
      <c r="BE51" t="s">
        <v>713</v>
      </c>
      <c r="BF51" t="str">
        <f>HYPERLINK("http://dx.doi.org/10.1016/j.petrol.2019.106682","http://dx.doi.org/10.1016/j.petrol.2019.106682")</f>
        <v>http://dx.doi.org/10.1016/j.petrol.2019.106682</v>
      </c>
      <c r="BI51">
        <v>11</v>
      </c>
      <c r="BJ51" t="s">
        <v>216</v>
      </c>
      <c r="BK51" t="s">
        <v>92</v>
      </c>
      <c r="BL51" t="s">
        <v>217</v>
      </c>
      <c r="BM51" t="s">
        <v>714</v>
      </c>
      <c r="BR51" t="s">
        <v>2826</v>
      </c>
      <c r="BS51" t="s">
        <v>715</v>
      </c>
      <c r="BT51" t="str">
        <f>HYPERLINK("https%3A%2F%2Fwww.webofscience.com%2Fwos%2Fwoscc%2Ffull-record%2FWOS:000510467700023","View Full Record in Web of Science")</f>
        <v>View Full Record in Web of Science</v>
      </c>
    </row>
    <row r="52" spans="1:72" ht="12">
      <c r="A52" t="s">
        <v>70</v>
      </c>
      <c r="B52" t="s">
        <v>716</v>
      </c>
      <c r="F52" t="s">
        <v>717</v>
      </c>
      <c r="I52" t="s">
        <v>718</v>
      </c>
      <c r="J52" t="s">
        <v>719</v>
      </c>
      <c r="M52" t="s">
        <v>76</v>
      </c>
      <c r="N52" t="s">
        <v>100</v>
      </c>
      <c r="T52" t="s">
        <v>720</v>
      </c>
      <c r="U52" t="s">
        <v>721</v>
      </c>
      <c r="V52" t="s">
        <v>2777</v>
      </c>
      <c r="W52" t="s">
        <v>722</v>
      </c>
      <c r="Y52" t="s">
        <v>2557</v>
      </c>
      <c r="Z52" t="s">
        <v>723</v>
      </c>
      <c r="AA52" t="s">
        <v>724</v>
      </c>
      <c r="AB52" t="s">
        <v>3000</v>
      </c>
      <c r="AC52" t="s">
        <v>725</v>
      </c>
      <c r="AD52" t="s">
        <v>726</v>
      </c>
      <c r="AE52" t="s">
        <v>727</v>
      </c>
      <c r="AG52">
        <v>75</v>
      </c>
      <c r="AH52">
        <v>98</v>
      </c>
      <c r="AI52">
        <v>99</v>
      </c>
      <c r="AJ52">
        <v>17</v>
      </c>
      <c r="AK52">
        <v>102</v>
      </c>
      <c r="AL52" t="s">
        <v>728</v>
      </c>
      <c r="AM52" t="s">
        <v>729</v>
      </c>
      <c r="AN52" t="s">
        <v>730</v>
      </c>
      <c r="AO52" t="s">
        <v>731</v>
      </c>
      <c r="AP52" t="s">
        <v>732</v>
      </c>
      <c r="AR52" t="s">
        <v>719</v>
      </c>
      <c r="AS52" t="s">
        <v>733</v>
      </c>
      <c r="AT52" t="s">
        <v>734</v>
      </c>
      <c r="AU52">
        <v>2020</v>
      </c>
      <c r="AV52">
        <v>263</v>
      </c>
      <c r="BD52">
        <v>115978</v>
      </c>
      <c r="BE52" t="s">
        <v>735</v>
      </c>
      <c r="BF52" t="str">
        <f>HYPERLINK("http://dx.doi.org/10.1016/j.fuel.2019.115978","http://dx.doi.org/10.1016/j.fuel.2019.115978")</f>
        <v>http://dx.doi.org/10.1016/j.fuel.2019.115978</v>
      </c>
      <c r="BI52">
        <v>15</v>
      </c>
      <c r="BJ52" t="s">
        <v>736</v>
      </c>
      <c r="BK52" t="s">
        <v>92</v>
      </c>
      <c r="BL52" t="s">
        <v>217</v>
      </c>
      <c r="BM52" t="s">
        <v>737</v>
      </c>
      <c r="BR52" t="s">
        <v>2826</v>
      </c>
      <c r="BS52" t="s">
        <v>738</v>
      </c>
      <c r="BT52" t="str">
        <f>HYPERLINK("https%3A%2F%2Fwww.webofscience.com%2Fwos%2Fwoscc%2Ffull-record%2FWOS:000504834400008","View Full Record in Web of Science")</f>
        <v>View Full Record in Web of Science</v>
      </c>
    </row>
    <row r="53" spans="1:72" ht="12">
      <c r="A53" t="s">
        <v>70</v>
      </c>
      <c r="B53" t="s">
        <v>739</v>
      </c>
      <c r="F53" t="s">
        <v>740</v>
      </c>
      <c r="I53" t="s">
        <v>741</v>
      </c>
      <c r="J53" t="s">
        <v>742</v>
      </c>
      <c r="M53" t="s">
        <v>76</v>
      </c>
      <c r="N53" t="s">
        <v>77</v>
      </c>
      <c r="U53" t="s">
        <v>743</v>
      </c>
      <c r="V53" t="s">
        <v>744</v>
      </c>
      <c r="W53" t="s">
        <v>745</v>
      </c>
      <c r="Y53" t="s">
        <v>746</v>
      </c>
      <c r="Z53" t="s">
        <v>747</v>
      </c>
      <c r="AA53" t="s">
        <v>748</v>
      </c>
      <c r="AB53" t="s">
        <v>749</v>
      </c>
      <c r="AC53" t="s">
        <v>750</v>
      </c>
      <c r="AD53" t="s">
        <v>751</v>
      </c>
      <c r="AE53" t="s">
        <v>752</v>
      </c>
      <c r="AG53">
        <v>148</v>
      </c>
      <c r="AH53">
        <v>164</v>
      </c>
      <c r="AI53">
        <v>168</v>
      </c>
      <c r="AJ53">
        <v>61</v>
      </c>
      <c r="AK53">
        <v>287</v>
      </c>
      <c r="AL53" t="s">
        <v>753</v>
      </c>
      <c r="AM53" t="s">
        <v>109</v>
      </c>
      <c r="AN53" t="s">
        <v>754</v>
      </c>
      <c r="AO53" t="s">
        <v>755</v>
      </c>
      <c r="AP53" t="s">
        <v>756</v>
      </c>
      <c r="AR53" t="s">
        <v>757</v>
      </c>
      <c r="AS53" t="s">
        <v>758</v>
      </c>
      <c r="AT53" t="s">
        <v>759</v>
      </c>
      <c r="AU53">
        <v>2020</v>
      </c>
      <c r="AV53">
        <v>12</v>
      </c>
      <c r="AW53">
        <v>1</v>
      </c>
      <c r="BD53">
        <v>6</v>
      </c>
      <c r="BE53" t="s">
        <v>760</v>
      </c>
      <c r="BF53" t="str">
        <f>HYPERLINK("http://dx.doi.org/10.1038/s41368-020-0073-y","http://dx.doi.org/10.1038/s41368-020-0073-y")</f>
        <v>http://dx.doi.org/10.1038/s41368-020-0073-y</v>
      </c>
      <c r="BI53">
        <v>15</v>
      </c>
      <c r="BJ53" t="s">
        <v>761</v>
      </c>
      <c r="BK53" t="s">
        <v>92</v>
      </c>
      <c r="BL53" t="s">
        <v>761</v>
      </c>
      <c r="BM53" t="s">
        <v>762</v>
      </c>
      <c r="BN53">
        <v>32024822</v>
      </c>
      <c r="BO53" t="s">
        <v>3001</v>
      </c>
      <c r="BR53" t="s">
        <v>2826</v>
      </c>
      <c r="BS53" t="s">
        <v>763</v>
      </c>
      <c r="BT53" t="str">
        <f>HYPERLINK("https%3A%2F%2Fwww.webofscience.com%2Fwos%2Fwoscc%2Ffull-record%2FWOS:000511907900002","View Full Record in Web of Science")</f>
        <v>View Full Record in Web of Science</v>
      </c>
    </row>
    <row r="54" spans="1:72" ht="12">
      <c r="A54" t="s">
        <v>70</v>
      </c>
      <c r="B54" t="s">
        <v>764</v>
      </c>
      <c r="F54" t="s">
        <v>765</v>
      </c>
      <c r="I54" t="s">
        <v>766</v>
      </c>
      <c r="J54" t="s">
        <v>767</v>
      </c>
      <c r="M54" t="s">
        <v>76</v>
      </c>
      <c r="N54" t="s">
        <v>100</v>
      </c>
      <c r="T54" t="s">
        <v>768</v>
      </c>
      <c r="U54" t="s">
        <v>769</v>
      </c>
      <c r="V54" t="s">
        <v>770</v>
      </c>
      <c r="W54" t="s">
        <v>771</v>
      </c>
      <c r="Y54" t="s">
        <v>772</v>
      </c>
      <c r="Z54" t="s">
        <v>773</v>
      </c>
      <c r="AC54" t="s">
        <v>774</v>
      </c>
      <c r="AD54" t="s">
        <v>775</v>
      </c>
      <c r="AE54" t="s">
        <v>776</v>
      </c>
      <c r="AG54">
        <v>35</v>
      </c>
      <c r="AH54">
        <v>74</v>
      </c>
      <c r="AI54">
        <v>73</v>
      </c>
      <c r="AJ54">
        <v>15</v>
      </c>
      <c r="AK54">
        <v>51</v>
      </c>
      <c r="AL54" t="s">
        <v>777</v>
      </c>
      <c r="AM54" t="s">
        <v>778</v>
      </c>
      <c r="AN54" t="s">
        <v>779</v>
      </c>
      <c r="AO54" t="s">
        <v>780</v>
      </c>
      <c r="AR54" t="s">
        <v>781</v>
      </c>
      <c r="AS54" t="s">
        <v>782</v>
      </c>
      <c r="AT54" t="s">
        <v>393</v>
      </c>
      <c r="AU54">
        <v>2020</v>
      </c>
      <c r="AV54">
        <v>47</v>
      </c>
      <c r="AW54">
        <v>1</v>
      </c>
      <c r="BB54">
        <v>184</v>
      </c>
      <c r="BC54">
        <v>195</v>
      </c>
      <c r="BE54" t="s">
        <v>783</v>
      </c>
      <c r="BF54" t="str">
        <f>HYPERLINK("http://dx.doi.org/10.1016/S1876-3804(20)60017-9","http://dx.doi.org/10.1016/S1876-3804(20)60017-9")</f>
        <v>http://dx.doi.org/10.1016/S1876-3804(20)60017-9</v>
      </c>
      <c r="BI54">
        <v>12</v>
      </c>
      <c r="BJ54" t="s">
        <v>784</v>
      </c>
      <c r="BK54" t="s">
        <v>92</v>
      </c>
      <c r="BL54" t="s">
        <v>785</v>
      </c>
      <c r="BM54" t="s">
        <v>786</v>
      </c>
      <c r="BO54" t="s">
        <v>787</v>
      </c>
      <c r="BR54" t="s">
        <v>2826</v>
      </c>
      <c r="BS54" t="s">
        <v>788</v>
      </c>
      <c r="BT54" t="str">
        <f>HYPERLINK("https%3A%2F%2Fwww.webofscience.com%2Fwos%2Fwoscc%2Ffull-record%2FWOS:000514836100017","View Full Record in Web of Science")</f>
        <v>View Full Record in Web of Science</v>
      </c>
    </row>
    <row r="55" spans="1:72" ht="12">
      <c r="A55" t="s">
        <v>70</v>
      </c>
      <c r="B55" t="s">
        <v>789</v>
      </c>
      <c r="F55" t="s">
        <v>790</v>
      </c>
      <c r="I55" t="s">
        <v>791</v>
      </c>
      <c r="J55" t="s">
        <v>792</v>
      </c>
      <c r="M55" t="s">
        <v>76</v>
      </c>
      <c r="N55" t="s">
        <v>100</v>
      </c>
      <c r="U55" t="s">
        <v>793</v>
      </c>
      <c r="V55" t="s">
        <v>794</v>
      </c>
      <c r="W55" t="s">
        <v>795</v>
      </c>
      <c r="Y55" t="s">
        <v>2558</v>
      </c>
      <c r="Z55" t="s">
        <v>796</v>
      </c>
      <c r="AA55" t="s">
        <v>797</v>
      </c>
      <c r="AB55" t="s">
        <v>798</v>
      </c>
      <c r="AC55" t="s">
        <v>799</v>
      </c>
      <c r="AD55" t="s">
        <v>269</v>
      </c>
      <c r="AE55" t="s">
        <v>800</v>
      </c>
      <c r="AG55">
        <v>46</v>
      </c>
      <c r="AH55">
        <v>98</v>
      </c>
      <c r="AI55">
        <v>99</v>
      </c>
      <c r="AJ55">
        <v>9</v>
      </c>
      <c r="AK55">
        <v>192</v>
      </c>
      <c r="AL55" t="s">
        <v>82</v>
      </c>
      <c r="AM55" t="s">
        <v>83</v>
      </c>
      <c r="AN55" t="s">
        <v>84</v>
      </c>
      <c r="AO55" t="s">
        <v>801</v>
      </c>
      <c r="AP55" t="s">
        <v>802</v>
      </c>
      <c r="AR55" t="s">
        <v>803</v>
      </c>
      <c r="AS55" t="s">
        <v>804</v>
      </c>
      <c r="AT55" t="s">
        <v>451</v>
      </c>
      <c r="AU55">
        <v>2020</v>
      </c>
      <c r="AV55">
        <v>8</v>
      </c>
      <c r="AW55">
        <v>1</v>
      </c>
      <c r="BB55">
        <v>77</v>
      </c>
      <c r="BC55">
        <v>81</v>
      </c>
      <c r="BE55" t="s">
        <v>805</v>
      </c>
      <c r="BF55" t="str">
        <f>HYPERLINK("http://dx.doi.org/10.1039/c9ta10346e","http://dx.doi.org/10.1039/c9ta10346e")</f>
        <v>http://dx.doi.org/10.1039/c9ta10346e</v>
      </c>
      <c r="BI55">
        <v>5</v>
      </c>
      <c r="BJ55" t="s">
        <v>806</v>
      </c>
      <c r="BK55" t="s">
        <v>92</v>
      </c>
      <c r="BL55" t="s">
        <v>807</v>
      </c>
      <c r="BM55" t="s">
        <v>808</v>
      </c>
      <c r="BR55" t="s">
        <v>2826</v>
      </c>
      <c r="BS55" t="s">
        <v>809</v>
      </c>
      <c r="BT55" t="str">
        <f>HYPERLINK("https%3A%2F%2Fwww.webofscience.com%2Fwos%2Fwoscc%2Ffull-record%2FWOS:000503772400006","View Full Record in Web of Science")</f>
        <v>View Full Record in Web of Science</v>
      </c>
    </row>
    <row r="56" spans="1:72" ht="12">
      <c r="A56" t="s">
        <v>70</v>
      </c>
      <c r="B56" t="s">
        <v>810</v>
      </c>
      <c r="F56" t="s">
        <v>811</v>
      </c>
      <c r="I56" t="s">
        <v>812</v>
      </c>
      <c r="J56" t="s">
        <v>813</v>
      </c>
      <c r="M56" t="s">
        <v>76</v>
      </c>
      <c r="N56" t="s">
        <v>100</v>
      </c>
      <c r="U56" t="s">
        <v>814</v>
      </c>
      <c r="V56" t="s">
        <v>815</v>
      </c>
      <c r="W56" t="s">
        <v>816</v>
      </c>
      <c r="Y56" t="s">
        <v>2559</v>
      </c>
      <c r="Z56" t="s">
        <v>817</v>
      </c>
      <c r="AA56" t="s">
        <v>2778</v>
      </c>
      <c r="AB56" t="s">
        <v>3002</v>
      </c>
      <c r="AC56" t="s">
        <v>818</v>
      </c>
      <c r="AD56" t="s">
        <v>819</v>
      </c>
      <c r="AE56" t="s">
        <v>820</v>
      </c>
      <c r="AG56">
        <v>33</v>
      </c>
      <c r="AH56">
        <v>115</v>
      </c>
      <c r="AI56">
        <v>121</v>
      </c>
      <c r="AJ56">
        <v>65</v>
      </c>
      <c r="AK56">
        <v>430</v>
      </c>
      <c r="AL56" t="s">
        <v>821</v>
      </c>
      <c r="AM56" t="s">
        <v>822</v>
      </c>
      <c r="AN56" t="s">
        <v>823</v>
      </c>
      <c r="AO56" t="s">
        <v>824</v>
      </c>
      <c r="AP56" t="s">
        <v>825</v>
      </c>
      <c r="AR56" t="s">
        <v>826</v>
      </c>
      <c r="AS56" t="s">
        <v>827</v>
      </c>
      <c r="AT56" t="s">
        <v>393</v>
      </c>
      <c r="AU56">
        <v>2020</v>
      </c>
      <c r="AV56">
        <v>15</v>
      </c>
      <c r="AW56">
        <v>2</v>
      </c>
      <c r="BB56">
        <v>94</v>
      </c>
      <c r="BC56" t="s">
        <v>828</v>
      </c>
      <c r="BE56" t="s">
        <v>829</v>
      </c>
      <c r="BF56" t="str">
        <f>HYPERLINK("http://dx.doi.org/10.1038/s41565-019-0604-x","http://dx.doi.org/10.1038/s41565-019-0604-x")</f>
        <v>http://dx.doi.org/10.1038/s41565-019-0604-x</v>
      </c>
      <c r="BH56" t="s">
        <v>830</v>
      </c>
      <c r="BI56">
        <v>6</v>
      </c>
      <c r="BJ56" t="s">
        <v>831</v>
      </c>
      <c r="BK56" t="s">
        <v>92</v>
      </c>
      <c r="BL56" t="s">
        <v>832</v>
      </c>
      <c r="BM56" t="s">
        <v>833</v>
      </c>
      <c r="BN56">
        <v>31907440</v>
      </c>
      <c r="BR56" t="s">
        <v>2826</v>
      </c>
      <c r="BS56" t="s">
        <v>834</v>
      </c>
      <c r="BT56" t="str">
        <f>HYPERLINK("https%3A%2F%2Fwww.webofscience.com%2Fwos%2Fwoscc%2Ffull-record%2FWOS:000508162800003","View Full Record in Web of Science")</f>
        <v>View Full Record in Web of Science</v>
      </c>
    </row>
    <row r="57" spans="1:72" ht="12">
      <c r="A57" t="s">
        <v>70</v>
      </c>
      <c r="B57" t="s">
        <v>835</v>
      </c>
      <c r="F57" t="s">
        <v>836</v>
      </c>
      <c r="I57" t="s">
        <v>837</v>
      </c>
      <c r="J57" t="s">
        <v>838</v>
      </c>
      <c r="M57" t="s">
        <v>76</v>
      </c>
      <c r="N57" t="s">
        <v>100</v>
      </c>
      <c r="T57" t="s">
        <v>839</v>
      </c>
      <c r="U57" t="s">
        <v>840</v>
      </c>
      <c r="V57" t="s">
        <v>841</v>
      </c>
      <c r="W57" t="s">
        <v>842</v>
      </c>
      <c r="Y57" t="s">
        <v>2560</v>
      </c>
      <c r="Z57" t="s">
        <v>843</v>
      </c>
      <c r="AA57" t="s">
        <v>2779</v>
      </c>
      <c r="AB57" t="s">
        <v>3003</v>
      </c>
      <c r="AC57" t="s">
        <v>844</v>
      </c>
      <c r="AD57" t="s">
        <v>845</v>
      </c>
      <c r="AE57" t="s">
        <v>846</v>
      </c>
      <c r="AG57">
        <v>52</v>
      </c>
      <c r="AH57">
        <v>157</v>
      </c>
      <c r="AI57">
        <v>157</v>
      </c>
      <c r="AJ57">
        <v>51</v>
      </c>
      <c r="AK57">
        <v>358</v>
      </c>
      <c r="AL57" t="s">
        <v>231</v>
      </c>
      <c r="AM57" t="s">
        <v>232</v>
      </c>
      <c r="AN57" t="s">
        <v>233</v>
      </c>
      <c r="AO57" t="s">
        <v>847</v>
      </c>
      <c r="AP57" t="s">
        <v>848</v>
      </c>
      <c r="AR57" t="s">
        <v>849</v>
      </c>
      <c r="AS57" t="s">
        <v>850</v>
      </c>
      <c r="AT57" t="s">
        <v>492</v>
      </c>
      <c r="AU57">
        <v>2020</v>
      </c>
      <c r="AV57">
        <v>32</v>
      </c>
      <c r="AW57">
        <v>4</v>
      </c>
      <c r="BD57">
        <v>1906374</v>
      </c>
      <c r="BE57" t="s">
        <v>851</v>
      </c>
      <c r="BF57" t="str">
        <f>HYPERLINK("http://dx.doi.org/10.1002/adma.201906374","http://dx.doi.org/10.1002/adma.201906374")</f>
        <v>http://dx.doi.org/10.1002/adma.201906374</v>
      </c>
      <c r="BH57" t="s">
        <v>852</v>
      </c>
      <c r="BI57">
        <v>9</v>
      </c>
      <c r="BJ57" t="s">
        <v>853</v>
      </c>
      <c r="BK57" t="s">
        <v>92</v>
      </c>
      <c r="BL57" t="s">
        <v>854</v>
      </c>
      <c r="BM57" t="s">
        <v>855</v>
      </c>
      <c r="BN57">
        <v>31799762</v>
      </c>
      <c r="BR57" t="s">
        <v>2826</v>
      </c>
      <c r="BS57" t="s">
        <v>856</v>
      </c>
      <c r="BT57" t="str">
        <f>HYPERLINK("https%3A%2F%2Fwww.webofscience.com%2Fwos%2Fwoscc%2Ffull-record%2FWOS:000500355900001","View Full Record in Web of Science")</f>
        <v>View Full Record in Web of Science</v>
      </c>
    </row>
    <row r="58" spans="1:72" ht="12">
      <c r="A58" t="s">
        <v>70</v>
      </c>
      <c r="B58" t="s">
        <v>857</v>
      </c>
      <c r="F58" t="s">
        <v>858</v>
      </c>
      <c r="I58" t="s">
        <v>859</v>
      </c>
      <c r="J58" t="s">
        <v>379</v>
      </c>
      <c r="M58" t="s">
        <v>76</v>
      </c>
      <c r="N58" t="s">
        <v>100</v>
      </c>
      <c r="T58" t="s">
        <v>860</v>
      </c>
      <c r="U58" t="s">
        <v>861</v>
      </c>
      <c r="V58" t="s">
        <v>862</v>
      </c>
      <c r="W58" t="s">
        <v>863</v>
      </c>
      <c r="Y58" t="s">
        <v>864</v>
      </c>
      <c r="Z58" t="s">
        <v>865</v>
      </c>
      <c r="AA58" t="s">
        <v>2780</v>
      </c>
      <c r="AB58" t="s">
        <v>3004</v>
      </c>
      <c r="AC58" t="s">
        <v>866</v>
      </c>
      <c r="AD58" t="s">
        <v>867</v>
      </c>
      <c r="AE58" t="s">
        <v>868</v>
      </c>
      <c r="AG58">
        <v>69</v>
      </c>
      <c r="AH58">
        <v>149</v>
      </c>
      <c r="AI58">
        <v>150</v>
      </c>
      <c r="AJ58">
        <v>63</v>
      </c>
      <c r="AK58">
        <v>937</v>
      </c>
      <c r="AL58" t="s">
        <v>134</v>
      </c>
      <c r="AM58" t="s">
        <v>135</v>
      </c>
      <c r="AN58" t="s">
        <v>136</v>
      </c>
      <c r="AO58" t="s">
        <v>389</v>
      </c>
      <c r="AP58" t="s">
        <v>390</v>
      </c>
      <c r="AR58" t="s">
        <v>391</v>
      </c>
      <c r="AS58" t="s">
        <v>392</v>
      </c>
      <c r="AT58" t="s">
        <v>869</v>
      </c>
      <c r="AU58">
        <v>2019</v>
      </c>
      <c r="AV58">
        <v>254</v>
      </c>
      <c r="BB58">
        <v>145</v>
      </c>
      <c r="BC58">
        <v>155</v>
      </c>
      <c r="BE58" t="s">
        <v>870</v>
      </c>
      <c r="BF58" t="str">
        <f>HYPERLINK("http://dx.doi.org/10.1016/j.apcatb.2019.05.001","http://dx.doi.org/10.1016/j.apcatb.2019.05.001")</f>
        <v>http://dx.doi.org/10.1016/j.apcatb.2019.05.001</v>
      </c>
      <c r="BI58">
        <v>11</v>
      </c>
      <c r="BJ58" t="s">
        <v>395</v>
      </c>
      <c r="BK58" t="s">
        <v>92</v>
      </c>
      <c r="BL58" t="s">
        <v>396</v>
      </c>
      <c r="BM58" t="s">
        <v>871</v>
      </c>
      <c r="BR58" t="s">
        <v>2826</v>
      </c>
      <c r="BS58" t="s">
        <v>872</v>
      </c>
      <c r="BT58" t="str">
        <f>HYPERLINK("https%3A%2F%2Fwww.webofscience.com%2Fwos%2Fwoscc%2Ffull-record%2FWOS:000472697500015","View Full Record in Web of Science")</f>
        <v>View Full Record in Web of Science</v>
      </c>
    </row>
    <row r="59" spans="1:72" ht="12">
      <c r="A59" t="s">
        <v>70</v>
      </c>
      <c r="B59" t="s">
        <v>873</v>
      </c>
      <c r="F59" t="s">
        <v>874</v>
      </c>
      <c r="I59" t="s">
        <v>875</v>
      </c>
      <c r="J59" t="s">
        <v>498</v>
      </c>
      <c r="M59" t="s">
        <v>76</v>
      </c>
      <c r="N59" t="s">
        <v>100</v>
      </c>
      <c r="T59" t="s">
        <v>876</v>
      </c>
      <c r="U59" t="s">
        <v>877</v>
      </c>
      <c r="V59" t="s">
        <v>878</v>
      </c>
      <c r="W59" t="s">
        <v>879</v>
      </c>
      <c r="Y59" t="s">
        <v>2561</v>
      </c>
      <c r="Z59" t="s">
        <v>880</v>
      </c>
      <c r="AA59" t="s">
        <v>3005</v>
      </c>
      <c r="AB59" t="s">
        <v>3006</v>
      </c>
      <c r="AC59" t="s">
        <v>881</v>
      </c>
      <c r="AD59" t="s">
        <v>882</v>
      </c>
      <c r="AE59" t="s">
        <v>883</v>
      </c>
      <c r="AG59">
        <v>60</v>
      </c>
      <c r="AH59">
        <v>116</v>
      </c>
      <c r="AI59">
        <v>116</v>
      </c>
      <c r="AJ59">
        <v>38</v>
      </c>
      <c r="AK59">
        <v>745</v>
      </c>
      <c r="AL59" t="s">
        <v>499</v>
      </c>
      <c r="AM59" t="s">
        <v>500</v>
      </c>
      <c r="AN59" t="s">
        <v>501</v>
      </c>
      <c r="AO59" t="s">
        <v>502</v>
      </c>
      <c r="AP59" t="s">
        <v>503</v>
      </c>
      <c r="AR59" t="s">
        <v>504</v>
      </c>
      <c r="AS59" t="s">
        <v>505</v>
      </c>
      <c r="AT59" t="s">
        <v>884</v>
      </c>
      <c r="AU59">
        <v>2019</v>
      </c>
      <c r="AV59">
        <v>373</v>
      </c>
      <c r="BB59">
        <v>572</v>
      </c>
      <c r="BC59">
        <v>579</v>
      </c>
      <c r="BE59" t="s">
        <v>885</v>
      </c>
      <c r="BF59" t="str">
        <f>HYPERLINK("http://dx.doi.org/10.1016/j.cej.2019.05.021","http://dx.doi.org/10.1016/j.cej.2019.05.021")</f>
        <v>http://dx.doi.org/10.1016/j.cej.2019.05.021</v>
      </c>
      <c r="BI59">
        <v>8</v>
      </c>
      <c r="BJ59" t="s">
        <v>506</v>
      </c>
      <c r="BK59" t="s">
        <v>92</v>
      </c>
      <c r="BL59" t="s">
        <v>507</v>
      </c>
      <c r="BM59" t="s">
        <v>886</v>
      </c>
      <c r="BR59" t="s">
        <v>2826</v>
      </c>
      <c r="BS59" t="s">
        <v>887</v>
      </c>
      <c r="BT59" t="str">
        <f>HYPERLINK("https%3A%2F%2Fwww.webofscience.com%2Fwos%2Fwoscc%2Ffull-record%2FWOS:000471682900054","View Full Record in Web of Science")</f>
        <v>View Full Record in Web of Science</v>
      </c>
    </row>
    <row r="60" spans="1:72" ht="12">
      <c r="A60" t="s">
        <v>70</v>
      </c>
      <c r="B60" t="s">
        <v>888</v>
      </c>
      <c r="F60" t="s">
        <v>889</v>
      </c>
      <c r="I60" t="s">
        <v>890</v>
      </c>
      <c r="J60" t="s">
        <v>75</v>
      </c>
      <c r="M60" t="s">
        <v>76</v>
      </c>
      <c r="N60" t="s">
        <v>77</v>
      </c>
      <c r="U60" t="s">
        <v>891</v>
      </c>
      <c r="V60" t="s">
        <v>892</v>
      </c>
      <c r="W60" t="s">
        <v>893</v>
      </c>
      <c r="Y60" t="s">
        <v>894</v>
      </c>
      <c r="Z60" t="s">
        <v>895</v>
      </c>
      <c r="AA60" t="s">
        <v>3007</v>
      </c>
      <c r="AB60" t="s">
        <v>2781</v>
      </c>
      <c r="AC60" t="s">
        <v>896</v>
      </c>
      <c r="AD60" t="s">
        <v>897</v>
      </c>
      <c r="AE60" t="s">
        <v>898</v>
      </c>
      <c r="AG60">
        <v>235</v>
      </c>
      <c r="AH60">
        <v>115</v>
      </c>
      <c r="AI60">
        <v>117</v>
      </c>
      <c r="AJ60">
        <v>100</v>
      </c>
      <c r="AK60">
        <v>511</v>
      </c>
      <c r="AL60" t="s">
        <v>82</v>
      </c>
      <c r="AM60" t="s">
        <v>83</v>
      </c>
      <c r="AN60" t="s">
        <v>84</v>
      </c>
      <c r="AO60" t="s">
        <v>85</v>
      </c>
      <c r="AP60" t="s">
        <v>86</v>
      </c>
      <c r="AR60" t="s">
        <v>87</v>
      </c>
      <c r="AS60" t="s">
        <v>88</v>
      </c>
      <c r="AT60" t="s">
        <v>884</v>
      </c>
      <c r="AU60">
        <v>2019</v>
      </c>
      <c r="AV60">
        <v>12</v>
      </c>
      <c r="AW60">
        <v>10</v>
      </c>
      <c r="BB60">
        <v>2924</v>
      </c>
      <c r="BC60">
        <v>2956</v>
      </c>
      <c r="BE60" t="s">
        <v>899</v>
      </c>
      <c r="BF60" t="str">
        <f>HYPERLINK("http://dx.doi.org/10.1039/c9ee00315k","http://dx.doi.org/10.1039/c9ee00315k")</f>
        <v>http://dx.doi.org/10.1039/c9ee00315k</v>
      </c>
      <c r="BI60">
        <v>33</v>
      </c>
      <c r="BJ60" t="s">
        <v>91</v>
      </c>
      <c r="BK60" t="s">
        <v>92</v>
      </c>
      <c r="BL60" t="s">
        <v>93</v>
      </c>
      <c r="BM60" t="s">
        <v>900</v>
      </c>
      <c r="BR60" t="s">
        <v>2826</v>
      </c>
      <c r="BS60" t="s">
        <v>901</v>
      </c>
      <c r="BT60" t="str">
        <f>HYPERLINK("https%3A%2F%2Fwww.webofscience.com%2Fwos%2Fwoscc%2Ffull-record%2FWOS:000489897600003","View Full Record in Web of Science")</f>
        <v>View Full Record in Web of Science</v>
      </c>
    </row>
    <row r="61" spans="1:72" ht="12">
      <c r="A61" t="s">
        <v>70</v>
      </c>
      <c r="B61" t="s">
        <v>902</v>
      </c>
      <c r="F61" t="s">
        <v>903</v>
      </c>
      <c r="I61" t="s">
        <v>904</v>
      </c>
      <c r="J61" t="s">
        <v>905</v>
      </c>
      <c r="M61" t="s">
        <v>76</v>
      </c>
      <c r="N61" t="s">
        <v>100</v>
      </c>
      <c r="T61" t="s">
        <v>906</v>
      </c>
      <c r="U61" t="s">
        <v>907</v>
      </c>
      <c r="V61" t="s">
        <v>908</v>
      </c>
      <c r="W61" t="s">
        <v>909</v>
      </c>
      <c r="Y61" t="s">
        <v>2562</v>
      </c>
      <c r="Z61" t="s">
        <v>910</v>
      </c>
      <c r="AA61" t="s">
        <v>3008</v>
      </c>
      <c r="AB61" t="s">
        <v>911</v>
      </c>
      <c r="AC61" t="s">
        <v>912</v>
      </c>
      <c r="AD61" t="s">
        <v>913</v>
      </c>
      <c r="AE61" t="s">
        <v>914</v>
      </c>
      <c r="AG61">
        <v>44</v>
      </c>
      <c r="AH61">
        <v>149</v>
      </c>
      <c r="AI61">
        <v>159</v>
      </c>
      <c r="AJ61">
        <v>200</v>
      </c>
      <c r="AK61">
        <v>857</v>
      </c>
      <c r="AL61" t="s">
        <v>915</v>
      </c>
      <c r="AM61" t="s">
        <v>916</v>
      </c>
      <c r="AN61" t="s">
        <v>917</v>
      </c>
      <c r="AO61" t="s">
        <v>918</v>
      </c>
      <c r="AP61" t="s">
        <v>919</v>
      </c>
      <c r="AR61" t="s">
        <v>920</v>
      </c>
      <c r="AS61" t="s">
        <v>921</v>
      </c>
      <c r="AT61" t="s">
        <v>922</v>
      </c>
      <c r="AU61">
        <v>2019</v>
      </c>
      <c r="AV61">
        <v>57</v>
      </c>
      <c r="AW61">
        <v>12</v>
      </c>
      <c r="AZ61" t="s">
        <v>923</v>
      </c>
      <c r="BB61">
        <v>3920</v>
      </c>
      <c r="BC61">
        <v>3934</v>
      </c>
      <c r="BE61" t="s">
        <v>924</v>
      </c>
      <c r="BF61" t="str">
        <f>HYPERLINK("http://dx.doi.org/10.1080/00207543.2018.1552032","http://dx.doi.org/10.1080/00207543.2018.1552032")</f>
        <v>http://dx.doi.org/10.1080/00207543.2018.1552032</v>
      </c>
      <c r="BI61">
        <v>15</v>
      </c>
      <c r="BJ61" t="s">
        <v>925</v>
      </c>
      <c r="BK61" t="s">
        <v>92</v>
      </c>
      <c r="BL61" t="s">
        <v>926</v>
      </c>
      <c r="BM61" t="s">
        <v>927</v>
      </c>
      <c r="BR61" t="s">
        <v>2826</v>
      </c>
      <c r="BS61" t="s">
        <v>928</v>
      </c>
      <c r="BT61" t="str">
        <f>HYPERLINK("https%3A%2F%2Fwww.webofscience.com%2Fwos%2Fwoscc%2Ffull-record%2FWOS:000474250800009","View Full Record in Web of Science")</f>
        <v>View Full Record in Web of Science</v>
      </c>
    </row>
    <row r="62" spans="1:72" ht="12">
      <c r="A62" t="s">
        <v>70</v>
      </c>
      <c r="B62" t="s">
        <v>929</v>
      </c>
      <c r="F62" t="s">
        <v>930</v>
      </c>
      <c r="I62" t="s">
        <v>931</v>
      </c>
      <c r="J62" t="s">
        <v>290</v>
      </c>
      <c r="M62" t="s">
        <v>76</v>
      </c>
      <c r="N62" t="s">
        <v>100</v>
      </c>
      <c r="T62" t="s">
        <v>932</v>
      </c>
      <c r="U62" t="s">
        <v>933</v>
      </c>
      <c r="V62" t="s">
        <v>934</v>
      </c>
      <c r="W62" t="s">
        <v>935</v>
      </c>
      <c r="Y62" t="s">
        <v>936</v>
      </c>
      <c r="Z62" t="s">
        <v>937</v>
      </c>
      <c r="AA62" t="s">
        <v>619</v>
      </c>
      <c r="AB62" t="s">
        <v>938</v>
      </c>
      <c r="AC62" t="s">
        <v>939</v>
      </c>
      <c r="AD62" t="s">
        <v>940</v>
      </c>
      <c r="AE62" t="s">
        <v>941</v>
      </c>
      <c r="AG62">
        <v>57</v>
      </c>
      <c r="AH62">
        <v>152</v>
      </c>
      <c r="AI62">
        <v>151</v>
      </c>
      <c r="AJ62">
        <v>17</v>
      </c>
      <c r="AK62">
        <v>82</v>
      </c>
      <c r="AL62" t="s">
        <v>942</v>
      </c>
      <c r="AM62" t="s">
        <v>135</v>
      </c>
      <c r="AN62" t="s">
        <v>943</v>
      </c>
      <c r="AO62" t="s">
        <v>301</v>
      </c>
      <c r="AP62" t="s">
        <v>302</v>
      </c>
      <c r="AR62" t="s">
        <v>303</v>
      </c>
      <c r="AS62" t="s">
        <v>304</v>
      </c>
      <c r="AT62" t="s">
        <v>944</v>
      </c>
      <c r="AU62">
        <v>2019</v>
      </c>
      <c r="AV62">
        <v>668</v>
      </c>
      <c r="BB62">
        <v>1328</v>
      </c>
      <c r="BC62">
        <v>1338</v>
      </c>
      <c r="BE62" t="s">
        <v>945</v>
      </c>
      <c r="BF62" t="str">
        <f>HYPERLINK("http://dx.doi.org/10.1016/j.scitotenv.2019.02.063","http://dx.doi.org/10.1016/j.scitotenv.2019.02.063")</f>
        <v>http://dx.doi.org/10.1016/j.scitotenv.2019.02.063</v>
      </c>
      <c r="BI62">
        <v>11</v>
      </c>
      <c r="BJ62" t="s">
        <v>117</v>
      </c>
      <c r="BK62" t="s">
        <v>144</v>
      </c>
      <c r="BL62" t="s">
        <v>118</v>
      </c>
      <c r="BM62" t="s">
        <v>946</v>
      </c>
      <c r="BN62">
        <v>30846196</v>
      </c>
      <c r="BO62" t="s">
        <v>626</v>
      </c>
      <c r="BR62" t="s">
        <v>2826</v>
      </c>
      <c r="BS62" t="s">
        <v>947</v>
      </c>
      <c r="BT62" t="str">
        <f>HYPERLINK("https%3A%2F%2Fwww.webofscience.com%2Fwos%2Fwoscc%2Ffull-record%2FWOS:000462776800122","View Full Record in Web of Science")</f>
        <v>View Full Record in Web of Science</v>
      </c>
    </row>
    <row r="63" spans="1:72" ht="12">
      <c r="A63" t="s">
        <v>70</v>
      </c>
      <c r="B63" t="s">
        <v>948</v>
      </c>
      <c r="F63" t="s">
        <v>949</v>
      </c>
      <c r="I63" t="s">
        <v>950</v>
      </c>
      <c r="J63" t="s">
        <v>951</v>
      </c>
      <c r="M63" t="s">
        <v>76</v>
      </c>
      <c r="N63" t="s">
        <v>77</v>
      </c>
      <c r="U63" t="s">
        <v>952</v>
      </c>
      <c r="V63" t="s">
        <v>953</v>
      </c>
      <c r="W63" t="s">
        <v>954</v>
      </c>
      <c r="Y63" t="s">
        <v>2563</v>
      </c>
      <c r="Z63" t="s">
        <v>955</v>
      </c>
      <c r="AA63" t="s">
        <v>3009</v>
      </c>
      <c r="AB63" t="s">
        <v>3010</v>
      </c>
      <c r="AC63" t="s">
        <v>956</v>
      </c>
      <c r="AD63" t="s">
        <v>957</v>
      </c>
      <c r="AE63" t="s">
        <v>958</v>
      </c>
      <c r="AG63">
        <v>201</v>
      </c>
      <c r="AH63">
        <v>116</v>
      </c>
      <c r="AI63">
        <v>117</v>
      </c>
      <c r="AJ63">
        <v>19</v>
      </c>
      <c r="AK63">
        <v>431</v>
      </c>
      <c r="AL63" t="s">
        <v>499</v>
      </c>
      <c r="AM63" t="s">
        <v>500</v>
      </c>
      <c r="AN63" t="s">
        <v>501</v>
      </c>
      <c r="AO63" t="s">
        <v>959</v>
      </c>
      <c r="AP63" t="s">
        <v>960</v>
      </c>
      <c r="AR63" t="s">
        <v>961</v>
      </c>
      <c r="AS63" t="s">
        <v>962</v>
      </c>
      <c r="AT63" t="s">
        <v>963</v>
      </c>
      <c r="AU63">
        <v>2019</v>
      </c>
      <c r="AV63">
        <v>387</v>
      </c>
      <c r="BB63">
        <v>154</v>
      </c>
      <c r="BC63">
        <v>179</v>
      </c>
      <c r="BE63" t="s">
        <v>964</v>
      </c>
      <c r="BF63" t="str">
        <f>HYPERLINK("http://dx.doi.org/10.1016/j.ccr.2019.01.020","http://dx.doi.org/10.1016/j.ccr.2019.01.020")</f>
        <v>http://dx.doi.org/10.1016/j.ccr.2019.01.020</v>
      </c>
      <c r="BI63">
        <v>26</v>
      </c>
      <c r="BJ63" t="s">
        <v>965</v>
      </c>
      <c r="BK63" t="s">
        <v>92</v>
      </c>
      <c r="BL63" t="s">
        <v>241</v>
      </c>
      <c r="BM63" t="s">
        <v>966</v>
      </c>
      <c r="BR63" t="s">
        <v>2826</v>
      </c>
      <c r="BS63" t="s">
        <v>967</v>
      </c>
      <c r="BT63" t="str">
        <f>HYPERLINK("https%3A%2F%2Fwww.webofscience.com%2Fwos%2Fwoscc%2Ffull-record%2FWOS:000463125500008","View Full Record in Web of Science")</f>
        <v>View Full Record in Web of Science</v>
      </c>
    </row>
    <row r="64" spans="1:72" ht="12">
      <c r="A64" t="s">
        <v>70</v>
      </c>
      <c r="B64" t="s">
        <v>968</v>
      </c>
      <c r="F64" t="s">
        <v>969</v>
      </c>
      <c r="I64" t="s">
        <v>970</v>
      </c>
      <c r="J64" t="s">
        <v>971</v>
      </c>
      <c r="M64" t="s">
        <v>76</v>
      </c>
      <c r="N64" t="s">
        <v>100</v>
      </c>
      <c r="T64" t="s">
        <v>972</v>
      </c>
      <c r="U64" t="s">
        <v>973</v>
      </c>
      <c r="V64" t="s">
        <v>974</v>
      </c>
      <c r="W64" t="s">
        <v>975</v>
      </c>
      <c r="Y64" t="s">
        <v>976</v>
      </c>
      <c r="Z64" t="s">
        <v>977</v>
      </c>
      <c r="AB64" t="s">
        <v>2782</v>
      </c>
      <c r="AC64" t="s">
        <v>978</v>
      </c>
      <c r="AD64" t="s">
        <v>979</v>
      </c>
      <c r="AE64" t="s">
        <v>980</v>
      </c>
      <c r="AG64">
        <v>48</v>
      </c>
      <c r="AH64">
        <v>160</v>
      </c>
      <c r="AI64">
        <v>162</v>
      </c>
      <c r="AJ64">
        <v>24</v>
      </c>
      <c r="AK64">
        <v>234</v>
      </c>
      <c r="AL64" t="s">
        <v>981</v>
      </c>
      <c r="AM64" t="s">
        <v>729</v>
      </c>
      <c r="AN64" t="s">
        <v>982</v>
      </c>
      <c r="AO64" t="s">
        <v>983</v>
      </c>
      <c r="AP64" t="s">
        <v>984</v>
      </c>
      <c r="AR64" t="s">
        <v>985</v>
      </c>
      <c r="AS64" t="s">
        <v>986</v>
      </c>
      <c r="AT64" t="s">
        <v>987</v>
      </c>
      <c r="AU64">
        <v>2019</v>
      </c>
      <c r="AV64">
        <v>121</v>
      </c>
      <c r="BB64">
        <v>1</v>
      </c>
      <c r="BC64">
        <v>17</v>
      </c>
      <c r="BE64" t="s">
        <v>988</v>
      </c>
      <c r="BF64" t="str">
        <f>HYPERLINK("http://dx.doi.org/10.1016/j.eswa.2018.12.010","http://dx.doi.org/10.1016/j.eswa.2018.12.010")</f>
        <v>http://dx.doi.org/10.1016/j.eswa.2018.12.010</v>
      </c>
      <c r="BI64">
        <v>17</v>
      </c>
      <c r="BJ64" t="s">
        <v>989</v>
      </c>
      <c r="BK64" t="s">
        <v>92</v>
      </c>
      <c r="BL64" t="s">
        <v>990</v>
      </c>
      <c r="BM64" t="s">
        <v>991</v>
      </c>
      <c r="BR64" t="s">
        <v>2826</v>
      </c>
      <c r="BS64" t="s">
        <v>992</v>
      </c>
      <c r="BT64" t="str">
        <f>HYPERLINK("https%3A%2F%2Fwww.webofscience.com%2Fwos%2Fwoscc%2Ffull-record%2FWOS:000457664700001","View Full Record in Web of Science")</f>
        <v>View Full Record in Web of Science</v>
      </c>
    </row>
    <row r="65" spans="1:72" ht="12">
      <c r="A65" t="s">
        <v>70</v>
      </c>
      <c r="B65" t="s">
        <v>994</v>
      </c>
      <c r="F65" t="s">
        <v>995</v>
      </c>
      <c r="I65" t="s">
        <v>996</v>
      </c>
      <c r="J65" t="s">
        <v>498</v>
      </c>
      <c r="M65" t="s">
        <v>76</v>
      </c>
      <c r="N65" t="s">
        <v>100</v>
      </c>
      <c r="T65" t="s">
        <v>997</v>
      </c>
      <c r="U65" t="s">
        <v>998</v>
      </c>
      <c r="V65" t="s">
        <v>999</v>
      </c>
      <c r="W65" t="s">
        <v>1000</v>
      </c>
      <c r="Y65" t="s">
        <v>2564</v>
      </c>
      <c r="Z65" t="s">
        <v>1001</v>
      </c>
      <c r="AA65" t="s">
        <v>724</v>
      </c>
      <c r="AC65" t="s">
        <v>1002</v>
      </c>
      <c r="AD65" t="s">
        <v>1003</v>
      </c>
      <c r="AE65" t="s">
        <v>1004</v>
      </c>
      <c r="AG65">
        <v>96</v>
      </c>
      <c r="AH65">
        <v>133</v>
      </c>
      <c r="AI65">
        <v>134</v>
      </c>
      <c r="AJ65">
        <v>49</v>
      </c>
      <c r="AK65">
        <v>269</v>
      </c>
      <c r="AL65" t="s">
        <v>499</v>
      </c>
      <c r="AM65" t="s">
        <v>500</v>
      </c>
      <c r="AN65" t="s">
        <v>501</v>
      </c>
      <c r="AO65" t="s">
        <v>502</v>
      </c>
      <c r="AP65" t="s">
        <v>503</v>
      </c>
      <c r="AR65" t="s">
        <v>504</v>
      </c>
      <c r="AS65" t="s">
        <v>505</v>
      </c>
      <c r="AT65" t="s">
        <v>89</v>
      </c>
      <c r="AU65">
        <v>2019</v>
      </c>
      <c r="AV65">
        <v>361</v>
      </c>
      <c r="BB65">
        <v>559</v>
      </c>
      <c r="BC65">
        <v>570</v>
      </c>
      <c r="BE65" t="s">
        <v>1005</v>
      </c>
      <c r="BF65" t="str">
        <f>HYPERLINK("http://dx.doi.org/10.1016/j.cej.2018.11.185","http://dx.doi.org/10.1016/j.cej.2018.11.185")</f>
        <v>http://dx.doi.org/10.1016/j.cej.2018.11.185</v>
      </c>
      <c r="BI65">
        <v>12</v>
      </c>
      <c r="BJ65" t="s">
        <v>506</v>
      </c>
      <c r="BK65" t="s">
        <v>92</v>
      </c>
      <c r="BL65" t="s">
        <v>507</v>
      </c>
      <c r="BM65" t="s">
        <v>1006</v>
      </c>
      <c r="BR65" t="s">
        <v>2826</v>
      </c>
      <c r="BS65" t="s">
        <v>1007</v>
      </c>
      <c r="BT65" t="str">
        <f>HYPERLINK("https%3A%2F%2Fwww.webofscience.com%2Fwos%2Fwoscc%2Ffull-record%2FWOS:000457096400056","View Full Record in Web of Science")</f>
        <v>View Full Record in Web of Science</v>
      </c>
    </row>
    <row r="66" spans="1:72" ht="12">
      <c r="A66" t="s">
        <v>70</v>
      </c>
      <c r="B66" t="s">
        <v>1008</v>
      </c>
      <c r="F66" t="s">
        <v>1009</v>
      </c>
      <c r="I66" t="s">
        <v>1010</v>
      </c>
      <c r="J66" t="s">
        <v>1011</v>
      </c>
      <c r="M66" t="s">
        <v>76</v>
      </c>
      <c r="N66" t="s">
        <v>100</v>
      </c>
      <c r="T66" t="s">
        <v>1012</v>
      </c>
      <c r="U66" t="s">
        <v>1013</v>
      </c>
      <c r="V66" t="s">
        <v>2783</v>
      </c>
      <c r="W66" t="s">
        <v>1014</v>
      </c>
      <c r="Y66" t="s">
        <v>1015</v>
      </c>
      <c r="Z66" t="s">
        <v>1016</v>
      </c>
      <c r="AA66" t="s">
        <v>3011</v>
      </c>
      <c r="AB66" t="s">
        <v>3012</v>
      </c>
      <c r="AC66" t="s">
        <v>1017</v>
      </c>
      <c r="AD66" t="s">
        <v>1018</v>
      </c>
      <c r="AE66" t="s">
        <v>1019</v>
      </c>
      <c r="AG66">
        <v>350</v>
      </c>
      <c r="AH66">
        <v>152</v>
      </c>
      <c r="AI66">
        <v>160</v>
      </c>
      <c r="AJ66">
        <v>29</v>
      </c>
      <c r="AK66">
        <v>228</v>
      </c>
      <c r="AL66" t="s">
        <v>728</v>
      </c>
      <c r="AM66" t="s">
        <v>729</v>
      </c>
      <c r="AN66" t="s">
        <v>730</v>
      </c>
      <c r="AO66" t="s">
        <v>1020</v>
      </c>
      <c r="AP66" t="s">
        <v>1021</v>
      </c>
      <c r="AR66" t="s">
        <v>1022</v>
      </c>
      <c r="AS66" t="s">
        <v>1023</v>
      </c>
      <c r="AT66" t="s">
        <v>89</v>
      </c>
      <c r="AU66">
        <v>2019</v>
      </c>
      <c r="AV66">
        <v>239</v>
      </c>
      <c r="BB66">
        <v>1190</v>
      </c>
      <c r="BC66">
        <v>1211</v>
      </c>
      <c r="BE66" t="s">
        <v>1024</v>
      </c>
      <c r="BF66" t="str">
        <f>HYPERLINK("http://dx.doi.org/10.1016/j.apenergy.2019.01.244","http://dx.doi.org/10.1016/j.apenergy.2019.01.244")</f>
        <v>http://dx.doi.org/10.1016/j.apenergy.2019.01.244</v>
      </c>
      <c r="BI66">
        <v>22</v>
      </c>
      <c r="BJ66" t="s">
        <v>736</v>
      </c>
      <c r="BK66" t="s">
        <v>92</v>
      </c>
      <c r="BL66" t="s">
        <v>217</v>
      </c>
      <c r="BM66" t="s">
        <v>1025</v>
      </c>
      <c r="BR66" t="s">
        <v>2826</v>
      </c>
      <c r="BS66" t="s">
        <v>1026</v>
      </c>
      <c r="BT66" t="str">
        <f>HYPERLINK("https%3A%2F%2Fwww.webofscience.com%2Fwos%2Fwoscc%2Ffull-record%2FWOS:000462690100091","View Full Record in Web of Science")</f>
        <v>View Full Record in Web of Science</v>
      </c>
    </row>
    <row r="67" spans="1:72" ht="12">
      <c r="A67" t="s">
        <v>70</v>
      </c>
      <c r="B67" t="s">
        <v>1076</v>
      </c>
      <c r="F67" t="s">
        <v>1077</v>
      </c>
      <c r="I67" t="s">
        <v>1078</v>
      </c>
      <c r="J67" t="s">
        <v>1079</v>
      </c>
      <c r="M67" t="s">
        <v>76</v>
      </c>
      <c r="N67" t="s">
        <v>100</v>
      </c>
      <c r="T67" t="s">
        <v>1080</v>
      </c>
      <c r="U67" t="s">
        <v>1081</v>
      </c>
      <c r="V67" t="s">
        <v>1082</v>
      </c>
      <c r="W67" t="s">
        <v>1083</v>
      </c>
      <c r="Y67" t="s">
        <v>2565</v>
      </c>
      <c r="Z67" t="s">
        <v>1084</v>
      </c>
      <c r="AA67" t="s">
        <v>3013</v>
      </c>
      <c r="AB67" t="s">
        <v>3014</v>
      </c>
      <c r="AC67" t="s">
        <v>1085</v>
      </c>
      <c r="AD67" t="s">
        <v>1086</v>
      </c>
      <c r="AE67" t="s">
        <v>1087</v>
      </c>
      <c r="AG67">
        <v>29</v>
      </c>
      <c r="AH67">
        <v>129</v>
      </c>
      <c r="AI67">
        <v>131</v>
      </c>
      <c r="AJ67">
        <v>46</v>
      </c>
      <c r="AK67">
        <v>518</v>
      </c>
      <c r="AL67" t="s">
        <v>1088</v>
      </c>
      <c r="AM67" t="s">
        <v>778</v>
      </c>
      <c r="AN67" t="s">
        <v>1089</v>
      </c>
      <c r="AO67" t="s">
        <v>1090</v>
      </c>
      <c r="AP67" t="s">
        <v>1091</v>
      </c>
      <c r="AR67" t="s">
        <v>1092</v>
      </c>
      <c r="AS67" t="s">
        <v>1093</v>
      </c>
      <c r="AT67" t="s">
        <v>140</v>
      </c>
      <c r="AU67">
        <v>2019</v>
      </c>
      <c r="AV67">
        <v>12</v>
      </c>
      <c r="AW67">
        <v>4</v>
      </c>
      <c r="BB67">
        <v>815</v>
      </c>
      <c r="BC67">
        <v>821</v>
      </c>
      <c r="BE67" t="s">
        <v>1094</v>
      </c>
      <c r="BF67" t="str">
        <f>HYPERLINK("http://dx.doi.org/10.1007/s12274-019-2293-z","http://dx.doi.org/10.1007/s12274-019-2293-z")</f>
        <v>http://dx.doi.org/10.1007/s12274-019-2293-z</v>
      </c>
      <c r="BI67">
        <v>7</v>
      </c>
      <c r="BJ67" t="s">
        <v>1095</v>
      </c>
      <c r="BK67" t="s">
        <v>92</v>
      </c>
      <c r="BL67" t="s">
        <v>854</v>
      </c>
      <c r="BM67" t="s">
        <v>1096</v>
      </c>
      <c r="BR67" t="s">
        <v>2826</v>
      </c>
      <c r="BS67" t="s">
        <v>1097</v>
      </c>
      <c r="BT67" t="str">
        <f>HYPERLINK("https%3A%2F%2Fwww.webofscience.com%2Fwos%2Fwoscc%2Ffull-record%2FWOS:000463003600013","View Full Record in Web of Science")</f>
        <v>View Full Record in Web of Science</v>
      </c>
    </row>
    <row r="68" spans="1:72" ht="12">
      <c r="A68" t="s">
        <v>70</v>
      </c>
      <c r="B68" t="s">
        <v>1098</v>
      </c>
      <c r="F68" t="s">
        <v>1099</v>
      </c>
      <c r="I68" t="s">
        <v>1100</v>
      </c>
      <c r="J68" t="s">
        <v>838</v>
      </c>
      <c r="M68" t="s">
        <v>76</v>
      </c>
      <c r="N68" t="s">
        <v>100</v>
      </c>
      <c r="T68" t="s">
        <v>1101</v>
      </c>
      <c r="U68" t="s">
        <v>1102</v>
      </c>
      <c r="V68" t="s">
        <v>1103</v>
      </c>
      <c r="W68" t="s">
        <v>1104</v>
      </c>
      <c r="Y68" t="s">
        <v>1105</v>
      </c>
      <c r="Z68" t="s">
        <v>1106</v>
      </c>
      <c r="AA68" t="s">
        <v>1107</v>
      </c>
      <c r="AB68" t="s">
        <v>3015</v>
      </c>
      <c r="AC68" t="s">
        <v>1108</v>
      </c>
      <c r="AD68" t="s">
        <v>1109</v>
      </c>
      <c r="AE68" t="s">
        <v>1110</v>
      </c>
      <c r="AG68">
        <v>142</v>
      </c>
      <c r="AH68">
        <v>176</v>
      </c>
      <c r="AI68">
        <v>179</v>
      </c>
      <c r="AJ68">
        <v>55</v>
      </c>
      <c r="AK68">
        <v>682</v>
      </c>
      <c r="AL68" t="s">
        <v>231</v>
      </c>
      <c r="AM68" t="s">
        <v>232</v>
      </c>
      <c r="AN68" t="s">
        <v>233</v>
      </c>
      <c r="AO68" t="s">
        <v>847</v>
      </c>
      <c r="AP68" t="s">
        <v>848</v>
      </c>
      <c r="AR68" t="s">
        <v>849</v>
      </c>
      <c r="AS68" t="s">
        <v>850</v>
      </c>
      <c r="AT68" t="s">
        <v>1111</v>
      </c>
      <c r="AU68">
        <v>2019</v>
      </c>
      <c r="AV68">
        <v>31</v>
      </c>
      <c r="AW68">
        <v>13</v>
      </c>
      <c r="BD68">
        <v>1805252</v>
      </c>
      <c r="BE68" t="s">
        <v>1112</v>
      </c>
      <c r="BF68" t="str">
        <f>HYPERLINK("http://dx.doi.org/10.1002/adma.201805252","http://dx.doi.org/10.1002/adma.201805252")</f>
        <v>http://dx.doi.org/10.1002/adma.201805252</v>
      </c>
      <c r="BI68">
        <v>16</v>
      </c>
      <c r="BJ68" t="s">
        <v>853</v>
      </c>
      <c r="BK68" t="s">
        <v>92</v>
      </c>
      <c r="BL68" t="s">
        <v>854</v>
      </c>
      <c r="BM68" t="s">
        <v>1113</v>
      </c>
      <c r="BN68">
        <v>30536475</v>
      </c>
      <c r="BR68" t="s">
        <v>2826</v>
      </c>
      <c r="BS68" t="s">
        <v>1115</v>
      </c>
      <c r="BT68" t="str">
        <f>HYPERLINK("https%3A%2F%2Fwww.webofscience.com%2Fwos%2Fwoscc%2Ffull-record%2FWOS:000463970200014","View Full Record in Web of Science")</f>
        <v>View Full Record in Web of Science</v>
      </c>
    </row>
    <row r="69" spans="1:72" ht="12">
      <c r="A69" t="s">
        <v>70</v>
      </c>
      <c r="B69" t="s">
        <v>1116</v>
      </c>
      <c r="F69" t="s">
        <v>1117</v>
      </c>
      <c r="I69" t="s">
        <v>1118</v>
      </c>
      <c r="J69" t="s">
        <v>1119</v>
      </c>
      <c r="M69" t="s">
        <v>76</v>
      </c>
      <c r="N69" t="s">
        <v>100</v>
      </c>
      <c r="T69" t="s">
        <v>1120</v>
      </c>
      <c r="U69" t="s">
        <v>1121</v>
      </c>
      <c r="V69" t="s">
        <v>1122</v>
      </c>
      <c r="W69" t="s">
        <v>1123</v>
      </c>
      <c r="Y69" t="s">
        <v>2566</v>
      </c>
      <c r="Z69" t="s">
        <v>1124</v>
      </c>
      <c r="AB69" t="s">
        <v>2784</v>
      </c>
      <c r="AC69" t="s">
        <v>1125</v>
      </c>
      <c r="AD69" t="s">
        <v>1126</v>
      </c>
      <c r="AE69" t="s">
        <v>1127</v>
      </c>
      <c r="AG69">
        <v>21</v>
      </c>
      <c r="AH69">
        <v>136</v>
      </c>
      <c r="AI69">
        <v>150</v>
      </c>
      <c r="AJ69">
        <v>6</v>
      </c>
      <c r="AK69">
        <v>35</v>
      </c>
      <c r="AL69" t="s">
        <v>1128</v>
      </c>
      <c r="AM69" t="s">
        <v>1129</v>
      </c>
      <c r="AN69" t="s">
        <v>1130</v>
      </c>
      <c r="AO69" t="s">
        <v>1131</v>
      </c>
      <c r="AP69" t="s">
        <v>1132</v>
      </c>
      <c r="AR69" t="s">
        <v>1133</v>
      </c>
      <c r="AS69" t="s">
        <v>1134</v>
      </c>
      <c r="AT69" t="s">
        <v>922</v>
      </c>
      <c r="AU69">
        <v>2019</v>
      </c>
      <c r="AV69">
        <v>37</v>
      </c>
      <c r="AW69">
        <v>12</v>
      </c>
      <c r="BB69">
        <v>1436</v>
      </c>
      <c r="BC69">
        <v>1454</v>
      </c>
      <c r="BE69" t="s">
        <v>1135</v>
      </c>
      <c r="BF69" t="str">
        <f>HYPERLINK("http://dx.doi.org/10.1080/10916466.2019.1590402","http://dx.doi.org/10.1080/10916466.2019.1590402")</f>
        <v>http://dx.doi.org/10.1080/10916466.2019.1590402</v>
      </c>
      <c r="BH69" t="s">
        <v>1136</v>
      </c>
      <c r="BI69">
        <v>19</v>
      </c>
      <c r="BJ69" t="s">
        <v>1137</v>
      </c>
      <c r="BK69" t="s">
        <v>92</v>
      </c>
      <c r="BL69" t="s">
        <v>217</v>
      </c>
      <c r="BM69" t="s">
        <v>1138</v>
      </c>
      <c r="BR69" t="s">
        <v>2826</v>
      </c>
      <c r="BS69" t="s">
        <v>1139</v>
      </c>
      <c r="BT69" t="str">
        <f>HYPERLINK("https%3A%2F%2Fwww.webofscience.com%2Fwos%2Fwoscc%2Ffull-record%2FWOS:000461967700001","View Full Record in Web of Science")</f>
        <v>View Full Record in Web of Science</v>
      </c>
    </row>
    <row r="70" spans="1:72" ht="12">
      <c r="A70" t="s">
        <v>70</v>
      </c>
      <c r="B70" t="s">
        <v>1140</v>
      </c>
      <c r="F70" t="s">
        <v>1141</v>
      </c>
      <c r="I70" t="s">
        <v>1142</v>
      </c>
      <c r="J70" t="s">
        <v>290</v>
      </c>
      <c r="M70" t="s">
        <v>76</v>
      </c>
      <c r="N70" t="s">
        <v>100</v>
      </c>
      <c r="T70" t="s">
        <v>1143</v>
      </c>
      <c r="U70" t="s">
        <v>1144</v>
      </c>
      <c r="V70" t="s">
        <v>1145</v>
      </c>
      <c r="W70" t="s">
        <v>1146</v>
      </c>
      <c r="Y70" t="s">
        <v>1147</v>
      </c>
      <c r="Z70" t="s">
        <v>1148</v>
      </c>
      <c r="AA70" t="s">
        <v>3016</v>
      </c>
      <c r="AB70" t="s">
        <v>1036</v>
      </c>
      <c r="AC70" t="s">
        <v>1149</v>
      </c>
      <c r="AD70" t="s">
        <v>1150</v>
      </c>
      <c r="AE70" t="s">
        <v>1151</v>
      </c>
      <c r="AG70">
        <v>76</v>
      </c>
      <c r="AH70">
        <v>193</v>
      </c>
      <c r="AI70">
        <v>193</v>
      </c>
      <c r="AJ70">
        <v>8</v>
      </c>
      <c r="AK70">
        <v>65</v>
      </c>
      <c r="AL70" t="s">
        <v>942</v>
      </c>
      <c r="AM70" t="s">
        <v>135</v>
      </c>
      <c r="AN70" t="s">
        <v>943</v>
      </c>
      <c r="AO70" t="s">
        <v>301</v>
      </c>
      <c r="AP70" t="s">
        <v>302</v>
      </c>
      <c r="AR70" t="s">
        <v>303</v>
      </c>
      <c r="AS70" t="s">
        <v>304</v>
      </c>
      <c r="AT70" t="s">
        <v>1152</v>
      </c>
      <c r="AU70">
        <v>2019</v>
      </c>
      <c r="AV70">
        <v>656</v>
      </c>
      <c r="BB70">
        <v>165</v>
      </c>
      <c r="BC70">
        <v>173</v>
      </c>
      <c r="BE70" t="s">
        <v>1153</v>
      </c>
      <c r="BF70" t="str">
        <f>HYPERLINK("http://dx.doi.org/10.1016/j.scitotenv.2018.11.354","http://dx.doi.org/10.1016/j.scitotenv.2018.11.354")</f>
        <v>http://dx.doi.org/10.1016/j.scitotenv.2018.11.354</v>
      </c>
      <c r="BI70">
        <v>9</v>
      </c>
      <c r="BJ70" t="s">
        <v>117</v>
      </c>
      <c r="BK70" t="s">
        <v>144</v>
      </c>
      <c r="BL70" t="s">
        <v>118</v>
      </c>
      <c r="BM70" t="s">
        <v>1154</v>
      </c>
      <c r="BN70">
        <v>30504018</v>
      </c>
      <c r="BR70" t="s">
        <v>2826</v>
      </c>
      <c r="BS70" t="s">
        <v>1155</v>
      </c>
      <c r="BT70" t="str">
        <f>HYPERLINK("https%3A%2F%2Fwww.webofscience.com%2Fwos%2Fwoscc%2Ffull-record%2FWOS:000455039600017","View Full Record in Web of Science")</f>
        <v>View Full Record in Web of Science</v>
      </c>
    </row>
    <row r="71" spans="1:72" ht="12">
      <c r="A71" t="s">
        <v>70</v>
      </c>
      <c r="B71" t="s">
        <v>1156</v>
      </c>
      <c r="F71" t="s">
        <v>1157</v>
      </c>
      <c r="I71" t="s">
        <v>1158</v>
      </c>
      <c r="J71" t="s">
        <v>1159</v>
      </c>
      <c r="M71" t="s">
        <v>76</v>
      </c>
      <c r="N71" t="s">
        <v>100</v>
      </c>
      <c r="U71" t="s">
        <v>1160</v>
      </c>
      <c r="V71" t="s">
        <v>1161</v>
      </c>
      <c r="W71" t="s">
        <v>1162</v>
      </c>
      <c r="Y71" t="s">
        <v>2567</v>
      </c>
      <c r="Z71" t="s">
        <v>1163</v>
      </c>
      <c r="AA71" t="s">
        <v>3017</v>
      </c>
      <c r="AB71" t="s">
        <v>3018</v>
      </c>
      <c r="AC71" t="s">
        <v>1164</v>
      </c>
      <c r="AD71" t="s">
        <v>1165</v>
      </c>
      <c r="AE71" t="s">
        <v>1166</v>
      </c>
      <c r="AG71">
        <v>64</v>
      </c>
      <c r="AH71">
        <v>330</v>
      </c>
      <c r="AI71">
        <v>333</v>
      </c>
      <c r="AJ71">
        <v>85</v>
      </c>
      <c r="AK71">
        <v>350</v>
      </c>
      <c r="AL71" t="s">
        <v>1167</v>
      </c>
      <c r="AM71" t="s">
        <v>822</v>
      </c>
      <c r="AN71" t="s">
        <v>823</v>
      </c>
      <c r="AP71" t="s">
        <v>1168</v>
      </c>
      <c r="AR71" t="s">
        <v>1169</v>
      </c>
      <c r="AS71" t="s">
        <v>1170</v>
      </c>
      <c r="AT71" t="s">
        <v>1171</v>
      </c>
      <c r="AU71">
        <v>2019</v>
      </c>
      <c r="AV71">
        <v>10</v>
      </c>
      <c r="BD71">
        <v>815</v>
      </c>
      <c r="BE71" t="s">
        <v>1172</v>
      </c>
      <c r="BF71" t="str">
        <f>HYPERLINK("http://dx.doi.org/10.1038/s41467-019-08507-4","http://dx.doi.org/10.1038/s41467-019-08507-4")</f>
        <v>http://dx.doi.org/10.1038/s41467-019-08507-4</v>
      </c>
      <c r="BI71">
        <v>11</v>
      </c>
      <c r="BJ71" t="s">
        <v>1173</v>
      </c>
      <c r="BK71" t="s">
        <v>92</v>
      </c>
      <c r="BL71" t="s">
        <v>1174</v>
      </c>
      <c r="BM71" t="s">
        <v>1175</v>
      </c>
      <c r="BN71">
        <v>30778061</v>
      </c>
      <c r="BO71" t="s">
        <v>1679</v>
      </c>
      <c r="BR71" t="s">
        <v>2826</v>
      </c>
      <c r="BS71" t="s">
        <v>1176</v>
      </c>
      <c r="BT71" t="str">
        <f>HYPERLINK("https%3A%2F%2Fwww.webofscience.com%2Fwos%2Fwoscc%2Ffull-record%2FWOS:000458864600018","View Full Record in Web of Science")</f>
        <v>View Full Record in Web of Science</v>
      </c>
    </row>
    <row r="72" spans="1:72" ht="12">
      <c r="A72" t="s">
        <v>70</v>
      </c>
      <c r="B72" t="s">
        <v>1178</v>
      </c>
      <c r="F72" t="s">
        <v>1179</v>
      </c>
      <c r="I72" t="s">
        <v>1180</v>
      </c>
      <c r="J72" t="s">
        <v>1181</v>
      </c>
      <c r="M72" t="s">
        <v>76</v>
      </c>
      <c r="N72" t="s">
        <v>77</v>
      </c>
      <c r="U72" t="s">
        <v>1182</v>
      </c>
      <c r="V72" t="s">
        <v>1183</v>
      </c>
      <c r="W72" t="s">
        <v>1184</v>
      </c>
      <c r="Y72" t="s">
        <v>2568</v>
      </c>
      <c r="Z72" t="s">
        <v>1185</v>
      </c>
      <c r="AA72" t="s">
        <v>3019</v>
      </c>
      <c r="AB72" t="s">
        <v>3020</v>
      </c>
      <c r="AC72" t="s">
        <v>1186</v>
      </c>
      <c r="AD72" t="s">
        <v>1187</v>
      </c>
      <c r="AE72" t="s">
        <v>1188</v>
      </c>
      <c r="AG72">
        <v>284</v>
      </c>
      <c r="AH72">
        <v>92</v>
      </c>
      <c r="AI72">
        <v>93</v>
      </c>
      <c r="AJ72">
        <v>28</v>
      </c>
      <c r="AK72">
        <v>625</v>
      </c>
      <c r="AL72" t="s">
        <v>82</v>
      </c>
      <c r="AM72" t="s">
        <v>83</v>
      </c>
      <c r="AN72" t="s">
        <v>84</v>
      </c>
      <c r="AO72" t="s">
        <v>1189</v>
      </c>
      <c r="AP72" t="s">
        <v>1190</v>
      </c>
      <c r="AR72" t="s">
        <v>1181</v>
      </c>
      <c r="AS72" t="s">
        <v>1191</v>
      </c>
      <c r="AT72" t="s">
        <v>1192</v>
      </c>
      <c r="AU72">
        <v>2019</v>
      </c>
      <c r="AV72">
        <v>11</v>
      </c>
      <c r="AW72">
        <v>4</v>
      </c>
      <c r="BB72">
        <v>1475</v>
      </c>
      <c r="BC72">
        <v>1504</v>
      </c>
      <c r="BE72" t="s">
        <v>1193</v>
      </c>
      <c r="BF72" t="str">
        <f>HYPERLINK("http://dx.doi.org/10.1039/c8nr08738e","http://dx.doi.org/10.1039/c8nr08738e")</f>
        <v>http://dx.doi.org/10.1039/c8nr08738e</v>
      </c>
      <c r="BI72">
        <v>30</v>
      </c>
      <c r="BJ72" t="s">
        <v>1194</v>
      </c>
      <c r="BK72" t="s">
        <v>92</v>
      </c>
      <c r="BL72" t="s">
        <v>854</v>
      </c>
      <c r="BM72" t="s">
        <v>1195</v>
      </c>
      <c r="BN72">
        <v>30620019</v>
      </c>
      <c r="BR72" t="s">
        <v>2826</v>
      </c>
      <c r="BS72" t="s">
        <v>1196</v>
      </c>
      <c r="BT72" t="str">
        <f>HYPERLINK("https%3A%2F%2Fwww.webofscience.com%2Fwos%2Fwoscc%2Ffull-record%2FWOS:000459910900001","View Full Record in Web of Science")</f>
        <v>View Full Record in Web of Science</v>
      </c>
    </row>
    <row r="73" spans="1:72" ht="12">
      <c r="A73" t="s">
        <v>70</v>
      </c>
      <c r="B73" t="s">
        <v>1197</v>
      </c>
      <c r="F73" t="s">
        <v>1198</v>
      </c>
      <c r="I73" t="s">
        <v>1199</v>
      </c>
      <c r="J73" t="s">
        <v>290</v>
      </c>
      <c r="M73" t="s">
        <v>76</v>
      </c>
      <c r="N73" t="s">
        <v>100</v>
      </c>
      <c r="T73" t="s">
        <v>1200</v>
      </c>
      <c r="U73" t="s">
        <v>1201</v>
      </c>
      <c r="V73" t="s">
        <v>1202</v>
      </c>
      <c r="W73" t="s">
        <v>1203</v>
      </c>
      <c r="Y73" t="s">
        <v>1204</v>
      </c>
      <c r="Z73" t="s">
        <v>1205</v>
      </c>
      <c r="AA73" t="s">
        <v>3021</v>
      </c>
      <c r="AB73" t="s">
        <v>1207</v>
      </c>
      <c r="AC73" t="s">
        <v>1037</v>
      </c>
      <c r="AD73" t="s">
        <v>1208</v>
      </c>
      <c r="AE73" t="s">
        <v>1209</v>
      </c>
      <c r="AG73">
        <v>60</v>
      </c>
      <c r="AH73">
        <v>173</v>
      </c>
      <c r="AI73">
        <v>176</v>
      </c>
      <c r="AJ73">
        <v>12</v>
      </c>
      <c r="AK73">
        <v>130</v>
      </c>
      <c r="AL73" t="s">
        <v>942</v>
      </c>
      <c r="AM73" t="s">
        <v>135</v>
      </c>
      <c r="AN73" t="s">
        <v>943</v>
      </c>
      <c r="AO73" t="s">
        <v>301</v>
      </c>
      <c r="AP73" t="s">
        <v>302</v>
      </c>
      <c r="AR73" t="s">
        <v>303</v>
      </c>
      <c r="AS73" t="s">
        <v>304</v>
      </c>
      <c r="AT73" t="s">
        <v>1210</v>
      </c>
      <c r="AU73">
        <v>2018</v>
      </c>
      <c r="AV73">
        <v>640</v>
      </c>
      <c r="BB73">
        <v>293</v>
      </c>
      <c r="BC73">
        <v>302</v>
      </c>
      <c r="BE73" t="s">
        <v>1211</v>
      </c>
      <c r="BF73" t="str">
        <f>HYPERLINK("http://dx.doi.org/10.1016/j.scitotenv.2018.05.322","http://dx.doi.org/10.1016/j.scitotenv.2018.05.322")</f>
        <v>http://dx.doi.org/10.1016/j.scitotenv.2018.05.322</v>
      </c>
      <c r="BI73">
        <v>10</v>
      </c>
      <c r="BJ73" t="s">
        <v>117</v>
      </c>
      <c r="BK73" t="s">
        <v>144</v>
      </c>
      <c r="BL73" t="s">
        <v>118</v>
      </c>
      <c r="BM73" t="s">
        <v>1212</v>
      </c>
      <c r="BN73">
        <v>29860004</v>
      </c>
      <c r="BR73" t="s">
        <v>2826</v>
      </c>
      <c r="BS73" t="s">
        <v>1213</v>
      </c>
      <c r="BT73" t="str">
        <f>HYPERLINK("https%3A%2F%2Fwww.webofscience.com%2Fwos%2Fwoscc%2Ffull-record%2FWOS:000438408800032","View Full Record in Web of Science")</f>
        <v>View Full Record in Web of Science</v>
      </c>
    </row>
    <row r="74" spans="1:72" ht="12">
      <c r="A74" t="s">
        <v>70</v>
      </c>
      <c r="B74" t="s">
        <v>1214</v>
      </c>
      <c r="F74" t="s">
        <v>1215</v>
      </c>
      <c r="I74" t="s">
        <v>1216</v>
      </c>
      <c r="J74" t="s">
        <v>1217</v>
      </c>
      <c r="M74" t="s">
        <v>76</v>
      </c>
      <c r="N74" t="s">
        <v>77</v>
      </c>
      <c r="T74" t="s">
        <v>1218</v>
      </c>
      <c r="U74" t="s">
        <v>1219</v>
      </c>
      <c r="V74" t="s">
        <v>1220</v>
      </c>
      <c r="W74" t="s">
        <v>1221</v>
      </c>
      <c r="Y74" t="s">
        <v>1147</v>
      </c>
      <c r="Z74" t="s">
        <v>1222</v>
      </c>
      <c r="AA74" t="s">
        <v>2785</v>
      </c>
      <c r="AB74" t="s">
        <v>1223</v>
      </c>
      <c r="AC74" t="s">
        <v>1037</v>
      </c>
      <c r="AD74" t="s">
        <v>1208</v>
      </c>
      <c r="AE74" t="s">
        <v>1224</v>
      </c>
      <c r="AG74">
        <v>37</v>
      </c>
      <c r="AH74">
        <v>147</v>
      </c>
      <c r="AI74">
        <v>148</v>
      </c>
      <c r="AJ74">
        <v>7</v>
      </c>
      <c r="AK74">
        <v>51</v>
      </c>
      <c r="AL74" t="s">
        <v>981</v>
      </c>
      <c r="AM74" t="s">
        <v>729</v>
      </c>
      <c r="AN74" t="s">
        <v>982</v>
      </c>
      <c r="AO74" t="s">
        <v>1225</v>
      </c>
      <c r="AR74" t="s">
        <v>1226</v>
      </c>
      <c r="AS74" t="s">
        <v>1227</v>
      </c>
      <c r="AT74" t="s">
        <v>213</v>
      </c>
      <c r="AU74">
        <v>2018</v>
      </c>
      <c r="AV74">
        <v>94</v>
      </c>
      <c r="BB74">
        <v>419</v>
      </c>
      <c r="BC74">
        <v>429</v>
      </c>
      <c r="BE74" t="s">
        <v>1228</v>
      </c>
      <c r="BF74" t="str">
        <f>HYPERLINK("http://dx.doi.org/10.1016/j.rser.2018.06.026","http://dx.doi.org/10.1016/j.rser.2018.06.026")</f>
        <v>http://dx.doi.org/10.1016/j.rser.2018.06.026</v>
      </c>
      <c r="BI74">
        <v>11</v>
      </c>
      <c r="BJ74" t="s">
        <v>1229</v>
      </c>
      <c r="BK74" t="s">
        <v>144</v>
      </c>
      <c r="BL74" t="s">
        <v>1230</v>
      </c>
      <c r="BM74" t="s">
        <v>1231</v>
      </c>
      <c r="BR74" t="s">
        <v>2826</v>
      </c>
      <c r="BS74" t="s">
        <v>1232</v>
      </c>
      <c r="BT74" t="str">
        <f>HYPERLINK("https%3A%2F%2Fwww.webofscience.com%2Fwos%2Fwoscc%2Ffull-record%2FWOS:000446310000031","View Full Record in Web of Science")</f>
        <v>View Full Record in Web of Science</v>
      </c>
    </row>
    <row r="75" spans="1:72" ht="12">
      <c r="A75" t="s">
        <v>70</v>
      </c>
      <c r="B75" t="s">
        <v>1233</v>
      </c>
      <c r="F75" t="s">
        <v>1234</v>
      </c>
      <c r="I75" t="s">
        <v>1235</v>
      </c>
      <c r="J75" t="s">
        <v>312</v>
      </c>
      <c r="M75" t="s">
        <v>76</v>
      </c>
      <c r="N75" t="s">
        <v>77</v>
      </c>
      <c r="T75" t="s">
        <v>1236</v>
      </c>
      <c r="U75" t="s">
        <v>1237</v>
      </c>
      <c r="V75" t="s">
        <v>2786</v>
      </c>
      <c r="W75" t="s">
        <v>1238</v>
      </c>
      <c r="Y75" t="s">
        <v>1239</v>
      </c>
      <c r="Z75" t="s">
        <v>1240</v>
      </c>
      <c r="AA75" t="s">
        <v>3022</v>
      </c>
      <c r="AB75" t="s">
        <v>2787</v>
      </c>
      <c r="AC75" t="s">
        <v>1242</v>
      </c>
      <c r="AD75" t="s">
        <v>1243</v>
      </c>
      <c r="AE75" t="s">
        <v>1244</v>
      </c>
      <c r="AG75">
        <v>202</v>
      </c>
      <c r="AH75">
        <v>129</v>
      </c>
      <c r="AI75">
        <v>138</v>
      </c>
      <c r="AJ75">
        <v>23</v>
      </c>
      <c r="AK75">
        <v>138</v>
      </c>
      <c r="AL75" t="s">
        <v>942</v>
      </c>
      <c r="AM75" t="s">
        <v>135</v>
      </c>
      <c r="AN75" t="s">
        <v>943</v>
      </c>
      <c r="AO75" t="s">
        <v>320</v>
      </c>
      <c r="AP75" t="s">
        <v>321</v>
      </c>
      <c r="AR75" t="s">
        <v>322</v>
      </c>
      <c r="AS75" t="s">
        <v>323</v>
      </c>
      <c r="AT75" t="s">
        <v>213</v>
      </c>
      <c r="AU75">
        <v>2018</v>
      </c>
      <c r="AV75">
        <v>185</v>
      </c>
      <c r="BB75">
        <v>234</v>
      </c>
      <c r="BC75">
        <v>258</v>
      </c>
      <c r="BE75" t="s">
        <v>1245</v>
      </c>
      <c r="BF75" t="str">
        <f>HYPERLINK("http://dx.doi.org/10.1016/j.earscirev.2018.06.009","http://dx.doi.org/10.1016/j.earscirev.2018.06.009")</f>
        <v>http://dx.doi.org/10.1016/j.earscirev.2018.06.009</v>
      </c>
      <c r="BI75">
        <v>25</v>
      </c>
      <c r="BJ75" t="s">
        <v>326</v>
      </c>
      <c r="BK75" t="s">
        <v>92</v>
      </c>
      <c r="BL75" t="s">
        <v>327</v>
      </c>
      <c r="BM75" t="s">
        <v>1246</v>
      </c>
      <c r="BR75" t="s">
        <v>2826</v>
      </c>
      <c r="BS75" t="s">
        <v>1247</v>
      </c>
      <c r="BT75" t="str">
        <f>HYPERLINK("https%3A%2F%2Fwww.webofscience.com%2Fwos%2Fwoscc%2Ffull-record%2FWOS:000448493500012","View Full Record in Web of Science")</f>
        <v>View Full Record in Web of Science</v>
      </c>
    </row>
    <row r="76" spans="1:72" ht="12">
      <c r="A76" t="s">
        <v>70</v>
      </c>
      <c r="B76" t="s">
        <v>2569</v>
      </c>
      <c r="F76" t="s">
        <v>2570</v>
      </c>
      <c r="I76" t="s">
        <v>2571</v>
      </c>
      <c r="J76" t="s">
        <v>247</v>
      </c>
      <c r="M76" t="s">
        <v>76</v>
      </c>
      <c r="N76" t="s">
        <v>77</v>
      </c>
      <c r="T76" t="s">
        <v>2572</v>
      </c>
      <c r="U76" t="s">
        <v>2573</v>
      </c>
      <c r="V76" t="s">
        <v>2574</v>
      </c>
      <c r="W76" t="s">
        <v>2575</v>
      </c>
      <c r="Y76" t="s">
        <v>2576</v>
      </c>
      <c r="Z76" t="s">
        <v>2577</v>
      </c>
      <c r="AB76" t="s">
        <v>3023</v>
      </c>
      <c r="AC76" t="s">
        <v>2578</v>
      </c>
      <c r="AD76" t="s">
        <v>2579</v>
      </c>
      <c r="AE76" t="s">
        <v>2580</v>
      </c>
      <c r="AG76">
        <v>87</v>
      </c>
      <c r="AH76">
        <v>208</v>
      </c>
      <c r="AI76">
        <v>231</v>
      </c>
      <c r="AJ76">
        <v>49</v>
      </c>
      <c r="AK76">
        <v>413</v>
      </c>
      <c r="AL76" t="s">
        <v>256</v>
      </c>
      <c r="AM76" t="s">
        <v>257</v>
      </c>
      <c r="AN76" t="s">
        <v>258</v>
      </c>
      <c r="AO76" t="s">
        <v>259</v>
      </c>
      <c r="AR76" t="s">
        <v>260</v>
      </c>
      <c r="AS76" t="s">
        <v>261</v>
      </c>
      <c r="AT76" t="s">
        <v>213</v>
      </c>
      <c r="AU76">
        <v>2018</v>
      </c>
      <c r="AV76">
        <v>34</v>
      </c>
      <c r="AW76">
        <v>10</v>
      </c>
      <c r="BB76">
        <v>1713</v>
      </c>
      <c r="BC76">
        <v>1718</v>
      </c>
      <c r="BE76" t="s">
        <v>2581</v>
      </c>
      <c r="BF76" t="str">
        <f>HYPERLINK("http://dx.doi.org/10.1016/j.jmst.2018.02.023","http://dx.doi.org/10.1016/j.jmst.2018.02.023")</f>
        <v>http://dx.doi.org/10.1016/j.jmst.2018.02.023</v>
      </c>
      <c r="BI76">
        <v>6</v>
      </c>
      <c r="BJ76" t="s">
        <v>264</v>
      </c>
      <c r="BK76" t="s">
        <v>92</v>
      </c>
      <c r="BL76" t="s">
        <v>265</v>
      </c>
      <c r="BM76" t="s">
        <v>2582</v>
      </c>
      <c r="BR76" t="s">
        <v>2826</v>
      </c>
      <c r="BS76" t="s">
        <v>2583</v>
      </c>
      <c r="BT76" t="str">
        <f>HYPERLINK("https%3A%2F%2Fwww.webofscience.com%2Fwos%2Fwoscc%2Ffull-record%2FWOS:000438131700001","View Full Record in Web of Science")</f>
        <v>View Full Record in Web of Science</v>
      </c>
    </row>
    <row r="77" spans="1:72" ht="12">
      <c r="A77" t="s">
        <v>70</v>
      </c>
      <c r="B77" t="s">
        <v>1248</v>
      </c>
      <c r="F77" t="s">
        <v>1249</v>
      </c>
      <c r="I77" t="s">
        <v>1250</v>
      </c>
      <c r="J77" t="s">
        <v>1251</v>
      </c>
      <c r="M77" t="s">
        <v>76</v>
      </c>
      <c r="N77" t="s">
        <v>100</v>
      </c>
      <c r="T77" t="s">
        <v>1252</v>
      </c>
      <c r="U77" t="s">
        <v>1253</v>
      </c>
      <c r="V77" t="s">
        <v>1254</v>
      </c>
      <c r="W77" t="s">
        <v>1255</v>
      </c>
      <c r="Y77" t="s">
        <v>1204</v>
      </c>
      <c r="Z77" t="s">
        <v>1256</v>
      </c>
      <c r="AA77" t="s">
        <v>3024</v>
      </c>
      <c r="AB77" t="s">
        <v>3025</v>
      </c>
      <c r="AC77" t="s">
        <v>1037</v>
      </c>
      <c r="AD77" t="s">
        <v>1208</v>
      </c>
      <c r="AE77" t="s">
        <v>1257</v>
      </c>
      <c r="AG77">
        <v>67</v>
      </c>
      <c r="AH77">
        <v>215</v>
      </c>
      <c r="AI77">
        <v>218</v>
      </c>
      <c r="AJ77">
        <v>18</v>
      </c>
      <c r="AK77">
        <v>123</v>
      </c>
      <c r="AL77" t="s">
        <v>728</v>
      </c>
      <c r="AM77" t="s">
        <v>729</v>
      </c>
      <c r="AN77" t="s">
        <v>730</v>
      </c>
      <c r="AO77" t="s">
        <v>1258</v>
      </c>
      <c r="AP77" t="s">
        <v>1259</v>
      </c>
      <c r="AR77" t="s">
        <v>1260</v>
      </c>
      <c r="AS77" t="s">
        <v>1261</v>
      </c>
      <c r="AT77" t="s">
        <v>1262</v>
      </c>
      <c r="AU77">
        <v>2018</v>
      </c>
      <c r="AV77">
        <v>196</v>
      </c>
      <c r="BB77">
        <v>51</v>
      </c>
      <c r="BC77">
        <v>63</v>
      </c>
      <c r="BE77" t="s">
        <v>1263</v>
      </c>
      <c r="BF77" t="str">
        <f>HYPERLINK("http://dx.doi.org/10.1016/j.jclepro.2018.05.271","http://dx.doi.org/10.1016/j.jclepro.2018.05.271")</f>
        <v>http://dx.doi.org/10.1016/j.jclepro.2018.05.271</v>
      </c>
      <c r="BI77">
        <v>13</v>
      </c>
      <c r="BJ77" t="s">
        <v>1264</v>
      </c>
      <c r="BK77" t="s">
        <v>144</v>
      </c>
      <c r="BL77" t="s">
        <v>1265</v>
      </c>
      <c r="BM77" t="s">
        <v>1266</v>
      </c>
      <c r="BR77" t="s">
        <v>2826</v>
      </c>
      <c r="BS77" t="s">
        <v>1267</v>
      </c>
      <c r="BT77" t="str">
        <f>HYPERLINK("https%3A%2F%2Fwww.webofscience.com%2Fwos%2Fwoscc%2Ffull-record%2FWOS:000444364400006","View Full Record in Web of Science")</f>
        <v>View Full Record in Web of Science</v>
      </c>
    </row>
    <row r="78" spans="1:72" ht="12">
      <c r="A78" t="s">
        <v>70</v>
      </c>
      <c r="B78" t="s">
        <v>2584</v>
      </c>
      <c r="F78" t="s">
        <v>2585</v>
      </c>
      <c r="I78" t="s">
        <v>2586</v>
      </c>
      <c r="J78" t="s">
        <v>2587</v>
      </c>
      <c r="M78" t="s">
        <v>76</v>
      </c>
      <c r="N78" t="s">
        <v>100</v>
      </c>
      <c r="U78" t="s">
        <v>2588</v>
      </c>
      <c r="V78" t="s">
        <v>2589</v>
      </c>
      <c r="W78" t="s">
        <v>2590</v>
      </c>
      <c r="Y78" t="s">
        <v>2591</v>
      </c>
      <c r="Z78" t="s">
        <v>2592</v>
      </c>
      <c r="AB78" t="s">
        <v>2593</v>
      </c>
      <c r="AC78" t="s">
        <v>2594</v>
      </c>
      <c r="AD78" t="s">
        <v>2595</v>
      </c>
      <c r="AE78" t="s">
        <v>2596</v>
      </c>
      <c r="AG78">
        <v>132</v>
      </c>
      <c r="AH78">
        <v>111</v>
      </c>
      <c r="AI78">
        <v>117</v>
      </c>
      <c r="AJ78">
        <v>5</v>
      </c>
      <c r="AK78">
        <v>42</v>
      </c>
      <c r="AL78" t="s">
        <v>2597</v>
      </c>
      <c r="AM78" t="s">
        <v>366</v>
      </c>
      <c r="AN78" t="s">
        <v>2598</v>
      </c>
      <c r="AO78" t="s">
        <v>2599</v>
      </c>
      <c r="AR78" t="s">
        <v>2600</v>
      </c>
      <c r="AS78" t="s">
        <v>2601</v>
      </c>
      <c r="AT78" t="s">
        <v>603</v>
      </c>
      <c r="AU78">
        <v>2018</v>
      </c>
      <c r="AV78">
        <v>19</v>
      </c>
      <c r="AW78">
        <v>8</v>
      </c>
      <c r="BB78">
        <v>2732</v>
      </c>
      <c r="BC78">
        <v>2763</v>
      </c>
      <c r="BE78" t="s">
        <v>2602</v>
      </c>
      <c r="BF78" t="str">
        <f>HYPERLINK("http://dx.doi.org/10.1029/2018GC007460","http://dx.doi.org/10.1029/2018GC007460")</f>
        <v>http://dx.doi.org/10.1029/2018GC007460</v>
      </c>
      <c r="BI78">
        <v>32</v>
      </c>
      <c r="BJ78" t="s">
        <v>1804</v>
      </c>
      <c r="BK78" t="s">
        <v>92</v>
      </c>
      <c r="BL78" t="s">
        <v>1804</v>
      </c>
      <c r="BM78" t="s">
        <v>2603</v>
      </c>
      <c r="BO78" t="s">
        <v>2604</v>
      </c>
      <c r="BR78" t="s">
        <v>2826</v>
      </c>
      <c r="BS78" t="s">
        <v>2605</v>
      </c>
      <c r="BT78" t="str">
        <f>HYPERLINK("https%3A%2F%2Fwww.webofscience.com%2Fwos%2Fwoscc%2Ffull-record%2FWOS:000452122500026","View Full Record in Web of Science")</f>
        <v>View Full Record in Web of Science</v>
      </c>
    </row>
    <row r="79" spans="1:72" ht="12">
      <c r="A79" t="s">
        <v>70</v>
      </c>
      <c r="B79" t="s">
        <v>1268</v>
      </c>
      <c r="F79" t="s">
        <v>1269</v>
      </c>
      <c r="I79" t="s">
        <v>1270</v>
      </c>
      <c r="J79" t="s">
        <v>1271</v>
      </c>
      <c r="M79" t="s">
        <v>76</v>
      </c>
      <c r="N79" t="s">
        <v>100</v>
      </c>
      <c r="T79" t="s">
        <v>1272</v>
      </c>
      <c r="U79" t="s">
        <v>1273</v>
      </c>
      <c r="V79" t="s">
        <v>1274</v>
      </c>
      <c r="W79" t="s">
        <v>1275</v>
      </c>
      <c r="Y79" t="s">
        <v>1276</v>
      </c>
      <c r="Z79" t="s">
        <v>1277</v>
      </c>
      <c r="AA79" t="s">
        <v>3008</v>
      </c>
      <c r="AB79" t="s">
        <v>911</v>
      </c>
      <c r="AC79" t="s">
        <v>1278</v>
      </c>
      <c r="AD79" t="s">
        <v>1279</v>
      </c>
      <c r="AE79" t="s">
        <v>1280</v>
      </c>
      <c r="AG79">
        <v>120</v>
      </c>
      <c r="AH79">
        <v>626</v>
      </c>
      <c r="AI79">
        <v>640</v>
      </c>
      <c r="AJ79">
        <v>74</v>
      </c>
      <c r="AK79">
        <v>471</v>
      </c>
      <c r="AL79" t="s">
        <v>728</v>
      </c>
      <c r="AM79" t="s">
        <v>729</v>
      </c>
      <c r="AN79" t="s">
        <v>730</v>
      </c>
      <c r="AO79" t="s">
        <v>1281</v>
      </c>
      <c r="AP79" t="s">
        <v>1282</v>
      </c>
      <c r="AR79" t="s">
        <v>1283</v>
      </c>
      <c r="AS79" t="s">
        <v>1284</v>
      </c>
      <c r="AT79" t="s">
        <v>1285</v>
      </c>
      <c r="AU79">
        <v>2018</v>
      </c>
      <c r="AV79">
        <v>48</v>
      </c>
      <c r="AX79" t="s">
        <v>1286</v>
      </c>
      <c r="AZ79" t="s">
        <v>923</v>
      </c>
      <c r="BB79">
        <v>144</v>
      </c>
      <c r="BC79">
        <v>156</v>
      </c>
      <c r="BE79" t="s">
        <v>1287</v>
      </c>
      <c r="BF79" t="str">
        <f>HYPERLINK("http://dx.doi.org/10.1016/j.jmsy.2018.01.003","http://dx.doi.org/10.1016/j.jmsy.2018.01.003")</f>
        <v>http://dx.doi.org/10.1016/j.jmsy.2018.01.003</v>
      </c>
      <c r="BI79">
        <v>13</v>
      </c>
      <c r="BJ79" t="s">
        <v>925</v>
      </c>
      <c r="BK79" t="s">
        <v>92</v>
      </c>
      <c r="BL79" t="s">
        <v>926</v>
      </c>
      <c r="BM79" t="s">
        <v>1288</v>
      </c>
      <c r="BR79" t="s">
        <v>2826</v>
      </c>
      <c r="BS79" t="s">
        <v>1289</v>
      </c>
      <c r="BT79" t="str">
        <f>HYPERLINK("https%3A%2F%2Fwww.webofscience.com%2Fwos%2Fwoscc%2Ffull-record%2FWOS:000447550100015","View Full Record in Web of Science")</f>
        <v>View Full Record in Web of Science</v>
      </c>
    </row>
    <row r="80" spans="1:72" ht="12">
      <c r="A80" t="s">
        <v>70</v>
      </c>
      <c r="B80" t="s">
        <v>1290</v>
      </c>
      <c r="F80" t="s">
        <v>1291</v>
      </c>
      <c r="I80" t="s">
        <v>1292</v>
      </c>
      <c r="J80" t="s">
        <v>379</v>
      </c>
      <c r="M80" t="s">
        <v>76</v>
      </c>
      <c r="N80" t="s">
        <v>100</v>
      </c>
      <c r="T80" t="s">
        <v>1293</v>
      </c>
      <c r="U80" t="s">
        <v>1294</v>
      </c>
      <c r="V80" t="s">
        <v>1295</v>
      </c>
      <c r="W80" t="s">
        <v>1296</v>
      </c>
      <c r="Y80" t="s">
        <v>1297</v>
      </c>
      <c r="Z80" t="s">
        <v>1298</v>
      </c>
      <c r="AC80" t="s">
        <v>1299</v>
      </c>
      <c r="AD80" t="s">
        <v>1300</v>
      </c>
      <c r="AE80" t="s">
        <v>1301</v>
      </c>
      <c r="AG80">
        <v>68</v>
      </c>
      <c r="AH80">
        <v>164</v>
      </c>
      <c r="AI80">
        <v>167</v>
      </c>
      <c r="AJ80">
        <v>48</v>
      </c>
      <c r="AK80">
        <v>719</v>
      </c>
      <c r="AL80" t="s">
        <v>134</v>
      </c>
      <c r="AM80" t="s">
        <v>135</v>
      </c>
      <c r="AN80" t="s">
        <v>136</v>
      </c>
      <c r="AO80" t="s">
        <v>389</v>
      </c>
      <c r="AP80" t="s">
        <v>390</v>
      </c>
      <c r="AR80" t="s">
        <v>391</v>
      </c>
      <c r="AS80" t="s">
        <v>392</v>
      </c>
      <c r="AT80" t="s">
        <v>1302</v>
      </c>
      <c r="AU80">
        <v>2018</v>
      </c>
      <c r="AV80">
        <v>226</v>
      </c>
      <c r="BB80">
        <v>360</v>
      </c>
      <c r="BC80">
        <v>372</v>
      </c>
      <c r="BE80" t="s">
        <v>1303</v>
      </c>
      <c r="BF80" t="str">
        <f>HYPERLINK("http://dx.doi.org/10.1016/j.apcatb.2017.12.071","http://dx.doi.org/10.1016/j.apcatb.2017.12.071")</f>
        <v>http://dx.doi.org/10.1016/j.apcatb.2017.12.071</v>
      </c>
      <c r="BI80">
        <v>13</v>
      </c>
      <c r="BJ80" t="s">
        <v>395</v>
      </c>
      <c r="BK80" t="s">
        <v>92</v>
      </c>
      <c r="BL80" t="s">
        <v>396</v>
      </c>
      <c r="BM80" t="s">
        <v>1304</v>
      </c>
      <c r="BR80" t="s">
        <v>2826</v>
      </c>
      <c r="BS80" t="s">
        <v>1305</v>
      </c>
      <c r="BT80" t="str">
        <f>HYPERLINK("https%3A%2F%2Fwww.webofscience.com%2Fwos%2Fwoscc%2Ffull-record%2FWOS:000425476800038","View Full Record in Web of Science")</f>
        <v>View Full Record in Web of Science</v>
      </c>
    </row>
    <row r="81" spans="1:72" ht="12">
      <c r="A81" t="s">
        <v>70</v>
      </c>
      <c r="B81" t="s">
        <v>1306</v>
      </c>
      <c r="F81" t="s">
        <v>1307</v>
      </c>
      <c r="I81" t="s">
        <v>1308</v>
      </c>
      <c r="J81" t="s">
        <v>1011</v>
      </c>
      <c r="M81" t="s">
        <v>76</v>
      </c>
      <c r="N81" t="s">
        <v>100</v>
      </c>
      <c r="T81" t="s">
        <v>1309</v>
      </c>
      <c r="U81" t="s">
        <v>1310</v>
      </c>
      <c r="V81" t="s">
        <v>1311</v>
      </c>
      <c r="W81" t="s">
        <v>1312</v>
      </c>
      <c r="Y81" t="s">
        <v>1313</v>
      </c>
      <c r="Z81" t="s">
        <v>1314</v>
      </c>
      <c r="AA81" t="s">
        <v>1315</v>
      </c>
      <c r="AB81" t="s">
        <v>1316</v>
      </c>
      <c r="AC81" t="s">
        <v>1317</v>
      </c>
      <c r="AD81" t="s">
        <v>1318</v>
      </c>
      <c r="AE81" t="s">
        <v>1319</v>
      </c>
      <c r="AG81">
        <v>52</v>
      </c>
      <c r="AH81">
        <v>152</v>
      </c>
      <c r="AI81">
        <v>164</v>
      </c>
      <c r="AJ81">
        <v>20</v>
      </c>
      <c r="AK81">
        <v>150</v>
      </c>
      <c r="AL81" t="s">
        <v>728</v>
      </c>
      <c r="AM81" t="s">
        <v>729</v>
      </c>
      <c r="AN81" t="s">
        <v>730</v>
      </c>
      <c r="AO81" t="s">
        <v>1020</v>
      </c>
      <c r="AP81" t="s">
        <v>1021</v>
      </c>
      <c r="AR81" t="s">
        <v>1022</v>
      </c>
      <c r="AS81" t="s">
        <v>1023</v>
      </c>
      <c r="AT81" t="s">
        <v>963</v>
      </c>
      <c r="AU81">
        <v>2018</v>
      </c>
      <c r="AV81">
        <v>218</v>
      </c>
      <c r="BB81">
        <v>325</v>
      </c>
      <c r="BC81">
        <v>337</v>
      </c>
      <c r="BE81" t="s">
        <v>1320</v>
      </c>
      <c r="BF81" t="str">
        <f>HYPERLINK("http://dx.doi.org/10.1016/j.apenergy.2018.02.172","http://dx.doi.org/10.1016/j.apenergy.2018.02.172")</f>
        <v>http://dx.doi.org/10.1016/j.apenergy.2018.02.172</v>
      </c>
      <c r="BI81">
        <v>13</v>
      </c>
      <c r="BJ81" t="s">
        <v>736</v>
      </c>
      <c r="BK81" t="s">
        <v>92</v>
      </c>
      <c r="BL81" t="s">
        <v>217</v>
      </c>
      <c r="BM81" t="s">
        <v>1321</v>
      </c>
      <c r="BR81" t="s">
        <v>2826</v>
      </c>
      <c r="BS81" t="s">
        <v>1322</v>
      </c>
      <c r="BT81" t="str">
        <f>HYPERLINK("https%3A%2F%2Fwww.webofscience.com%2Fwos%2Fwoscc%2Ffull-record%2FWOS:000430994500028","View Full Record in Web of Science")</f>
        <v>View Full Record in Web of Science</v>
      </c>
    </row>
    <row r="82" spans="1:72" ht="12">
      <c r="A82" t="s">
        <v>70</v>
      </c>
      <c r="B82" t="s">
        <v>1323</v>
      </c>
      <c r="F82" t="s">
        <v>1324</v>
      </c>
      <c r="I82" t="s">
        <v>1325</v>
      </c>
      <c r="J82" t="s">
        <v>1326</v>
      </c>
      <c r="M82" t="s">
        <v>76</v>
      </c>
      <c r="N82" t="s">
        <v>100</v>
      </c>
      <c r="T82" t="s">
        <v>1327</v>
      </c>
      <c r="U82" t="s">
        <v>1328</v>
      </c>
      <c r="V82" t="s">
        <v>1329</v>
      </c>
      <c r="W82" t="s">
        <v>1330</v>
      </c>
      <c r="Y82" t="s">
        <v>1331</v>
      </c>
      <c r="Z82" t="s">
        <v>1332</v>
      </c>
      <c r="AA82" t="s">
        <v>1333</v>
      </c>
      <c r="AB82" t="s">
        <v>1334</v>
      </c>
      <c r="AC82" t="s">
        <v>1335</v>
      </c>
      <c r="AD82" t="s">
        <v>1336</v>
      </c>
      <c r="AE82" t="s">
        <v>1337</v>
      </c>
      <c r="AG82">
        <v>79</v>
      </c>
      <c r="AH82">
        <v>114</v>
      </c>
      <c r="AI82">
        <v>124</v>
      </c>
      <c r="AJ82">
        <v>26</v>
      </c>
      <c r="AK82">
        <v>223</v>
      </c>
      <c r="AL82" t="s">
        <v>942</v>
      </c>
      <c r="AM82" t="s">
        <v>135</v>
      </c>
      <c r="AN82" t="s">
        <v>943</v>
      </c>
      <c r="AO82" t="s">
        <v>1338</v>
      </c>
      <c r="AP82" t="s">
        <v>1339</v>
      </c>
      <c r="AR82" t="s">
        <v>1340</v>
      </c>
      <c r="AS82" t="s">
        <v>1341</v>
      </c>
      <c r="AT82" t="s">
        <v>140</v>
      </c>
      <c r="AU82">
        <v>2018</v>
      </c>
      <c r="AV82">
        <v>155</v>
      </c>
      <c r="BB82">
        <v>126</v>
      </c>
      <c r="BC82">
        <v>138</v>
      </c>
      <c r="BE82" t="s">
        <v>1342</v>
      </c>
      <c r="BF82" t="str">
        <f>HYPERLINK("http://dx.doi.org/10.1016/j.clay.2018.01.017","http://dx.doi.org/10.1016/j.clay.2018.01.017")</f>
        <v>http://dx.doi.org/10.1016/j.clay.2018.01.017</v>
      </c>
      <c r="BI82">
        <v>13</v>
      </c>
      <c r="BJ82" t="s">
        <v>1343</v>
      </c>
      <c r="BK82" t="s">
        <v>92</v>
      </c>
      <c r="BL82" t="s">
        <v>1344</v>
      </c>
      <c r="BM82" t="s">
        <v>1345</v>
      </c>
      <c r="BR82" t="s">
        <v>2826</v>
      </c>
      <c r="BS82" t="s">
        <v>1346</v>
      </c>
      <c r="BT82" t="str">
        <f>HYPERLINK("https%3A%2F%2Fwww.webofscience.com%2Fwos%2Fwoscc%2Ffull-record%2FWOS:000427213900016","View Full Record in Web of Science")</f>
        <v>View Full Record in Web of Science</v>
      </c>
    </row>
    <row r="83" spans="1:72" ht="12">
      <c r="A83" t="s">
        <v>70</v>
      </c>
      <c r="B83" t="s">
        <v>1347</v>
      </c>
      <c r="F83" t="s">
        <v>1348</v>
      </c>
      <c r="I83" t="s">
        <v>1349</v>
      </c>
      <c r="J83" t="s">
        <v>1350</v>
      </c>
      <c r="M83" t="s">
        <v>76</v>
      </c>
      <c r="N83" t="s">
        <v>100</v>
      </c>
      <c r="T83" t="s">
        <v>1351</v>
      </c>
      <c r="U83" t="s">
        <v>1352</v>
      </c>
      <c r="V83" t="s">
        <v>2789</v>
      </c>
      <c r="W83" t="s">
        <v>1353</v>
      </c>
      <c r="Y83" t="s">
        <v>2606</v>
      </c>
      <c r="Z83" t="s">
        <v>1354</v>
      </c>
      <c r="AA83" t="s">
        <v>3022</v>
      </c>
      <c r="AB83" t="s">
        <v>1241</v>
      </c>
      <c r="AC83" t="s">
        <v>1242</v>
      </c>
      <c r="AD83" t="s">
        <v>1243</v>
      </c>
      <c r="AE83" t="s">
        <v>1355</v>
      </c>
      <c r="AG83">
        <v>73</v>
      </c>
      <c r="AH83">
        <v>103</v>
      </c>
      <c r="AI83">
        <v>108</v>
      </c>
      <c r="AJ83">
        <v>11</v>
      </c>
      <c r="AK83">
        <v>105</v>
      </c>
      <c r="AL83" t="s">
        <v>728</v>
      </c>
      <c r="AM83" t="s">
        <v>729</v>
      </c>
      <c r="AN83" t="s">
        <v>730</v>
      </c>
      <c r="AO83" t="s">
        <v>1356</v>
      </c>
      <c r="AP83" t="s">
        <v>1357</v>
      </c>
      <c r="AR83" t="s">
        <v>1358</v>
      </c>
      <c r="AS83" t="s">
        <v>1359</v>
      </c>
      <c r="AT83" t="s">
        <v>324</v>
      </c>
      <c r="AU83">
        <v>2018</v>
      </c>
      <c r="AV83">
        <v>91</v>
      </c>
      <c r="BB83">
        <v>179</v>
      </c>
      <c r="BC83">
        <v>189</v>
      </c>
      <c r="BE83" t="s">
        <v>1360</v>
      </c>
      <c r="BF83" t="str">
        <f>HYPERLINK("http://dx.doi.org/10.1016/j.marpetgeo.2017.12.024","http://dx.doi.org/10.1016/j.marpetgeo.2017.12.024")</f>
        <v>http://dx.doi.org/10.1016/j.marpetgeo.2017.12.024</v>
      </c>
      <c r="BI83">
        <v>11</v>
      </c>
      <c r="BJ83" t="s">
        <v>326</v>
      </c>
      <c r="BK83" t="s">
        <v>92</v>
      </c>
      <c r="BL83" t="s">
        <v>327</v>
      </c>
      <c r="BM83" t="s">
        <v>1361</v>
      </c>
      <c r="BR83" t="s">
        <v>2826</v>
      </c>
      <c r="BS83" t="s">
        <v>1362</v>
      </c>
      <c r="BT83" t="str">
        <f>HYPERLINK("https%3A%2F%2Fwww.webofscience.com%2Fwos%2Fwoscc%2Ffull-record%2FWOS:000430886900012","View Full Record in Web of Science")</f>
        <v>View Full Record in Web of Science</v>
      </c>
    </row>
    <row r="84" spans="1:72" ht="12">
      <c r="A84" t="s">
        <v>70</v>
      </c>
      <c r="B84" t="s">
        <v>1363</v>
      </c>
      <c r="F84" t="s">
        <v>1364</v>
      </c>
      <c r="I84" t="s">
        <v>1365</v>
      </c>
      <c r="J84" t="s">
        <v>312</v>
      </c>
      <c r="M84" t="s">
        <v>76</v>
      </c>
      <c r="N84" t="s">
        <v>77</v>
      </c>
      <c r="T84" t="s">
        <v>1366</v>
      </c>
      <c r="U84" t="s">
        <v>1367</v>
      </c>
      <c r="V84" t="s">
        <v>2790</v>
      </c>
      <c r="W84" t="s">
        <v>1368</v>
      </c>
      <c r="Y84" t="s">
        <v>1369</v>
      </c>
      <c r="Z84" t="s">
        <v>1240</v>
      </c>
      <c r="AA84" t="s">
        <v>3026</v>
      </c>
      <c r="AB84" t="s">
        <v>2787</v>
      </c>
      <c r="AC84" t="s">
        <v>1242</v>
      </c>
      <c r="AD84" t="s">
        <v>1243</v>
      </c>
      <c r="AE84" t="s">
        <v>1370</v>
      </c>
      <c r="AG84">
        <v>193</v>
      </c>
      <c r="AH84">
        <v>300</v>
      </c>
      <c r="AI84">
        <v>324</v>
      </c>
      <c r="AJ84">
        <v>56</v>
      </c>
      <c r="AK84">
        <v>379</v>
      </c>
      <c r="AL84" t="s">
        <v>942</v>
      </c>
      <c r="AM84" t="s">
        <v>135</v>
      </c>
      <c r="AN84" t="s">
        <v>943</v>
      </c>
      <c r="AO84" t="s">
        <v>320</v>
      </c>
      <c r="AP84" t="s">
        <v>321</v>
      </c>
      <c r="AR84" t="s">
        <v>322</v>
      </c>
      <c r="AS84" t="s">
        <v>323</v>
      </c>
      <c r="AT84" t="s">
        <v>393</v>
      </c>
      <c r="AU84">
        <v>2018</v>
      </c>
      <c r="AV84">
        <v>177</v>
      </c>
      <c r="BB84">
        <v>436</v>
      </c>
      <c r="BC84">
        <v>457</v>
      </c>
      <c r="BE84" t="s">
        <v>1371</v>
      </c>
      <c r="BF84" t="str">
        <f>HYPERLINK("http://dx.doi.org/10.1016/j.earscirev.2017.12.003","http://dx.doi.org/10.1016/j.earscirev.2017.12.003")</f>
        <v>http://dx.doi.org/10.1016/j.earscirev.2017.12.003</v>
      </c>
      <c r="BI84">
        <v>22</v>
      </c>
      <c r="BJ84" t="s">
        <v>326</v>
      </c>
      <c r="BK84" t="s">
        <v>92</v>
      </c>
      <c r="BL84" t="s">
        <v>327</v>
      </c>
      <c r="BM84" t="s">
        <v>1372</v>
      </c>
      <c r="BR84" t="s">
        <v>2826</v>
      </c>
      <c r="BS84" t="s">
        <v>1373</v>
      </c>
      <c r="BT84" t="str">
        <f>HYPERLINK("https%3A%2F%2Fwww.webofscience.com%2Fwos%2Fwoscc%2Ffull-record%2FWOS:000426409200026","View Full Record in Web of Science")</f>
        <v>View Full Record in Web of Science</v>
      </c>
    </row>
    <row r="85" spans="1:72" ht="12">
      <c r="A85" t="s">
        <v>70</v>
      </c>
      <c r="B85" t="s">
        <v>1374</v>
      </c>
      <c r="F85" t="s">
        <v>1375</v>
      </c>
      <c r="I85" t="s">
        <v>1376</v>
      </c>
      <c r="J85" t="s">
        <v>1377</v>
      </c>
      <c r="M85" t="s">
        <v>76</v>
      </c>
      <c r="N85" t="s">
        <v>100</v>
      </c>
      <c r="T85" t="s">
        <v>1378</v>
      </c>
      <c r="U85" t="s">
        <v>2791</v>
      </c>
      <c r="V85" t="s">
        <v>1379</v>
      </c>
      <c r="W85" t="s">
        <v>1380</v>
      </c>
      <c r="Y85" t="s">
        <v>1381</v>
      </c>
      <c r="Z85" t="s">
        <v>1382</v>
      </c>
      <c r="AA85" t="s">
        <v>3027</v>
      </c>
      <c r="AB85" t="s">
        <v>1383</v>
      </c>
      <c r="AC85" t="s">
        <v>1384</v>
      </c>
      <c r="AD85" t="s">
        <v>1243</v>
      </c>
      <c r="AE85" t="s">
        <v>1385</v>
      </c>
      <c r="AG85">
        <v>21</v>
      </c>
      <c r="AH85">
        <v>146</v>
      </c>
      <c r="AI85">
        <v>160</v>
      </c>
      <c r="AJ85">
        <v>14</v>
      </c>
      <c r="AK85">
        <v>81</v>
      </c>
      <c r="AL85" t="s">
        <v>161</v>
      </c>
      <c r="AM85" t="s">
        <v>162</v>
      </c>
      <c r="AN85" t="s">
        <v>163</v>
      </c>
      <c r="AO85" t="s">
        <v>1386</v>
      </c>
      <c r="AP85" t="s">
        <v>1387</v>
      </c>
      <c r="AR85" t="s">
        <v>1388</v>
      </c>
      <c r="AS85" t="s">
        <v>1389</v>
      </c>
      <c r="AT85" t="s">
        <v>393</v>
      </c>
      <c r="AU85">
        <v>2018</v>
      </c>
      <c r="AV85">
        <v>15</v>
      </c>
      <c r="AW85">
        <v>2</v>
      </c>
      <c r="BB85">
        <v>272</v>
      </c>
      <c r="BC85">
        <v>276</v>
      </c>
      <c r="BE85" t="s">
        <v>1390</v>
      </c>
      <c r="BF85" t="str">
        <f>HYPERLINK("http://dx.doi.org/10.1109/LGRS.2017.2785834","http://dx.doi.org/10.1109/LGRS.2017.2785834")</f>
        <v>http://dx.doi.org/10.1109/LGRS.2017.2785834</v>
      </c>
      <c r="BI85">
        <v>5</v>
      </c>
      <c r="BJ85" t="s">
        <v>401</v>
      </c>
      <c r="BK85" t="s">
        <v>92</v>
      </c>
      <c r="BL85" t="s">
        <v>402</v>
      </c>
      <c r="BM85" t="s">
        <v>1391</v>
      </c>
      <c r="BO85" t="s">
        <v>626</v>
      </c>
      <c r="BR85" t="s">
        <v>2826</v>
      </c>
      <c r="BS85" t="s">
        <v>1392</v>
      </c>
      <c r="BT85" t="str">
        <f>HYPERLINK("https%3A%2F%2Fwww.webofscience.com%2Fwos%2Fwoscc%2Ffull-record%2FWOS:000423615300023","View Full Record in Web of Science")</f>
        <v>View Full Record in Web of Science</v>
      </c>
    </row>
    <row r="86" spans="1:72" ht="12">
      <c r="A86" t="s">
        <v>70</v>
      </c>
      <c r="B86" t="s">
        <v>1393</v>
      </c>
      <c r="F86" t="s">
        <v>1394</v>
      </c>
      <c r="I86" t="s">
        <v>1395</v>
      </c>
      <c r="J86" t="s">
        <v>1396</v>
      </c>
      <c r="M86" t="s">
        <v>76</v>
      </c>
      <c r="N86" t="s">
        <v>100</v>
      </c>
      <c r="T86" t="s">
        <v>1397</v>
      </c>
      <c r="U86" t="s">
        <v>1398</v>
      </c>
      <c r="V86" t="s">
        <v>1399</v>
      </c>
      <c r="W86" t="s">
        <v>1400</v>
      </c>
      <c r="Y86" t="s">
        <v>1401</v>
      </c>
      <c r="Z86" t="s">
        <v>1402</v>
      </c>
      <c r="AA86" t="s">
        <v>3028</v>
      </c>
      <c r="AB86" t="s">
        <v>3029</v>
      </c>
      <c r="AC86" t="s">
        <v>1403</v>
      </c>
      <c r="AD86" t="s">
        <v>269</v>
      </c>
      <c r="AE86" t="s">
        <v>1404</v>
      </c>
      <c r="AG86">
        <v>33</v>
      </c>
      <c r="AH86">
        <v>364</v>
      </c>
      <c r="AI86">
        <v>389</v>
      </c>
      <c r="AJ86">
        <v>71</v>
      </c>
      <c r="AK86">
        <v>631</v>
      </c>
      <c r="AL86" t="s">
        <v>161</v>
      </c>
      <c r="AM86" t="s">
        <v>162</v>
      </c>
      <c r="AN86" t="s">
        <v>163</v>
      </c>
      <c r="AO86" t="s">
        <v>1405</v>
      </c>
      <c r="AP86" t="s">
        <v>1406</v>
      </c>
      <c r="AR86" t="s">
        <v>1407</v>
      </c>
      <c r="AS86" t="s">
        <v>1408</v>
      </c>
      <c r="AT86" t="s">
        <v>393</v>
      </c>
      <c r="AU86">
        <v>2018</v>
      </c>
      <c r="AV86">
        <v>65</v>
      </c>
      <c r="AW86">
        <v>2</v>
      </c>
      <c r="BB86">
        <v>1539</v>
      </c>
      <c r="BC86">
        <v>1548</v>
      </c>
      <c r="BE86" t="s">
        <v>1409</v>
      </c>
      <c r="BF86" t="str">
        <f>HYPERLINK("http://dx.doi.org/10.1109/TIE.2017.2733438","http://dx.doi.org/10.1109/TIE.2017.2733438")</f>
        <v>http://dx.doi.org/10.1109/TIE.2017.2733438</v>
      </c>
      <c r="BI86">
        <v>10</v>
      </c>
      <c r="BJ86" t="s">
        <v>1410</v>
      </c>
      <c r="BK86" t="s">
        <v>92</v>
      </c>
      <c r="BL86" t="s">
        <v>1411</v>
      </c>
      <c r="BM86" t="s">
        <v>1412</v>
      </c>
      <c r="BR86" t="s">
        <v>2826</v>
      </c>
      <c r="BS86" t="s">
        <v>1413</v>
      </c>
      <c r="BT86" t="str">
        <f>HYPERLINK("https%3A%2F%2Fwww.webofscience.com%2Fwos%2Fwoscc%2Ffull-record%2FWOS:000418415200059","View Full Record in Web of Science")</f>
        <v>View Full Record in Web of Science</v>
      </c>
    </row>
    <row r="87" spans="1:72" ht="12">
      <c r="A87" t="s">
        <v>70</v>
      </c>
      <c r="B87" t="s">
        <v>1414</v>
      </c>
      <c r="F87" t="s">
        <v>1415</v>
      </c>
      <c r="I87" t="s">
        <v>1416</v>
      </c>
      <c r="J87" t="s">
        <v>1011</v>
      </c>
      <c r="M87" t="s">
        <v>76</v>
      </c>
      <c r="N87" t="s">
        <v>100</v>
      </c>
      <c r="T87" t="s">
        <v>1417</v>
      </c>
      <c r="U87" t="s">
        <v>1418</v>
      </c>
      <c r="V87" t="s">
        <v>1419</v>
      </c>
      <c r="W87" t="s">
        <v>1420</v>
      </c>
      <c r="Y87" t="s">
        <v>1421</v>
      </c>
      <c r="Z87" t="s">
        <v>1422</v>
      </c>
      <c r="AA87" t="s">
        <v>1423</v>
      </c>
      <c r="AB87" t="s">
        <v>1424</v>
      </c>
      <c r="AC87" t="s">
        <v>1425</v>
      </c>
      <c r="AD87" t="s">
        <v>1426</v>
      </c>
      <c r="AE87" t="s">
        <v>1427</v>
      </c>
      <c r="AG87">
        <v>82</v>
      </c>
      <c r="AH87">
        <v>169</v>
      </c>
      <c r="AI87">
        <v>172</v>
      </c>
      <c r="AJ87">
        <v>21</v>
      </c>
      <c r="AK87">
        <v>242</v>
      </c>
      <c r="AL87" t="s">
        <v>728</v>
      </c>
      <c r="AM87" t="s">
        <v>729</v>
      </c>
      <c r="AN87" t="s">
        <v>730</v>
      </c>
      <c r="AO87" t="s">
        <v>1020</v>
      </c>
      <c r="AP87" t="s">
        <v>1021</v>
      </c>
      <c r="AR87" t="s">
        <v>1022</v>
      </c>
      <c r="AS87" t="s">
        <v>1023</v>
      </c>
      <c r="AT87" t="s">
        <v>1428</v>
      </c>
      <c r="AU87">
        <v>2018</v>
      </c>
      <c r="AV87">
        <v>210</v>
      </c>
      <c r="BB87">
        <v>28</v>
      </c>
      <c r="BC87">
        <v>43</v>
      </c>
      <c r="BE87" t="s">
        <v>1429</v>
      </c>
      <c r="BF87" t="str">
        <f>HYPERLINK("http://dx.doi.org/10.1016/j.apenergy.2017.10.122","http://dx.doi.org/10.1016/j.apenergy.2017.10.122")</f>
        <v>http://dx.doi.org/10.1016/j.apenergy.2017.10.122</v>
      </c>
      <c r="BI87">
        <v>16</v>
      </c>
      <c r="BJ87" t="s">
        <v>736</v>
      </c>
      <c r="BK87" t="s">
        <v>92</v>
      </c>
      <c r="BL87" t="s">
        <v>217</v>
      </c>
      <c r="BM87" t="s">
        <v>1430</v>
      </c>
      <c r="BR87" t="s">
        <v>2826</v>
      </c>
      <c r="BS87" t="s">
        <v>1431</v>
      </c>
      <c r="BT87" t="str">
        <f>HYPERLINK("https%3A%2F%2Fwww.webofscience.com%2Fwos%2Fwoscc%2Ffull-record%2FWOS:000419813100003","View Full Record in Web of Science")</f>
        <v>View Full Record in Web of Science</v>
      </c>
    </row>
    <row r="88" spans="1:72" ht="12">
      <c r="A88" t="s">
        <v>70</v>
      </c>
      <c r="B88" t="s">
        <v>1432</v>
      </c>
      <c r="F88" t="s">
        <v>1433</v>
      </c>
      <c r="I88" t="s">
        <v>1434</v>
      </c>
      <c r="J88" t="s">
        <v>1435</v>
      </c>
      <c r="M88" t="s">
        <v>76</v>
      </c>
      <c r="N88" t="s">
        <v>100</v>
      </c>
      <c r="T88" t="s">
        <v>1436</v>
      </c>
      <c r="U88" t="s">
        <v>1437</v>
      </c>
      <c r="V88" t="s">
        <v>1438</v>
      </c>
      <c r="W88" t="s">
        <v>1439</v>
      </c>
      <c r="Y88" t="s">
        <v>1440</v>
      </c>
      <c r="Z88" t="s">
        <v>1441</v>
      </c>
      <c r="AB88" t="s">
        <v>1442</v>
      </c>
      <c r="AC88" t="s">
        <v>1443</v>
      </c>
      <c r="AD88" t="s">
        <v>1444</v>
      </c>
      <c r="AE88" t="s">
        <v>1445</v>
      </c>
      <c r="AG88">
        <v>52</v>
      </c>
      <c r="AH88">
        <v>127</v>
      </c>
      <c r="AI88">
        <v>127</v>
      </c>
      <c r="AJ88">
        <v>4</v>
      </c>
      <c r="AK88">
        <v>59</v>
      </c>
      <c r="AL88" t="s">
        <v>981</v>
      </c>
      <c r="AM88" t="s">
        <v>729</v>
      </c>
      <c r="AN88" t="s">
        <v>982</v>
      </c>
      <c r="AO88" t="s">
        <v>1446</v>
      </c>
      <c r="AP88" t="s">
        <v>1447</v>
      </c>
      <c r="AR88" t="s">
        <v>1435</v>
      </c>
      <c r="AS88" t="s">
        <v>1448</v>
      </c>
      <c r="AT88" t="s">
        <v>1428</v>
      </c>
      <c r="AU88">
        <v>2018</v>
      </c>
      <c r="AV88">
        <v>143</v>
      </c>
      <c r="BB88">
        <v>995</v>
      </c>
      <c r="BC88">
        <v>1005</v>
      </c>
      <c r="BE88" t="s">
        <v>1449</v>
      </c>
      <c r="BF88" t="str">
        <f>HYPERLINK("http://dx.doi.org/10.1016/j.energy.2017.11.028","http://dx.doi.org/10.1016/j.energy.2017.11.028")</f>
        <v>http://dx.doi.org/10.1016/j.energy.2017.11.028</v>
      </c>
      <c r="BI88">
        <v>11</v>
      </c>
      <c r="BJ88" t="s">
        <v>1450</v>
      </c>
      <c r="BK88" t="s">
        <v>92</v>
      </c>
      <c r="BL88" t="s">
        <v>1450</v>
      </c>
      <c r="BM88" t="s">
        <v>1451</v>
      </c>
      <c r="BR88" t="s">
        <v>2826</v>
      </c>
      <c r="BS88" t="s">
        <v>1452</v>
      </c>
      <c r="BT88" t="str">
        <f>HYPERLINK("https%3A%2F%2Fwww.webofscience.com%2Fwos%2Fwoscc%2Ffull-record%2FWOS:000425565700082","View Full Record in Web of Science")</f>
        <v>View Full Record in Web of Science</v>
      </c>
    </row>
    <row r="89" spans="1:72" ht="12">
      <c r="A89" t="s">
        <v>70</v>
      </c>
      <c r="B89" t="s">
        <v>1453</v>
      </c>
      <c r="F89" t="s">
        <v>1454</v>
      </c>
      <c r="I89" t="s">
        <v>1455</v>
      </c>
      <c r="J89" t="s">
        <v>719</v>
      </c>
      <c r="M89" t="s">
        <v>76</v>
      </c>
      <c r="N89" t="s">
        <v>100</v>
      </c>
      <c r="T89" t="s">
        <v>1456</v>
      </c>
      <c r="U89" t="s">
        <v>1457</v>
      </c>
      <c r="V89" t="s">
        <v>2792</v>
      </c>
      <c r="W89" t="s">
        <v>1458</v>
      </c>
      <c r="Y89" t="s">
        <v>1421</v>
      </c>
      <c r="Z89" t="s">
        <v>1422</v>
      </c>
      <c r="AA89" t="s">
        <v>1423</v>
      </c>
      <c r="AB89" t="s">
        <v>1424</v>
      </c>
      <c r="AC89" t="s">
        <v>1425</v>
      </c>
      <c r="AD89" t="s">
        <v>1426</v>
      </c>
      <c r="AE89" t="s">
        <v>1459</v>
      </c>
      <c r="AG89">
        <v>60</v>
      </c>
      <c r="AH89">
        <v>134</v>
      </c>
      <c r="AI89">
        <v>138</v>
      </c>
      <c r="AJ89">
        <v>29</v>
      </c>
      <c r="AK89">
        <v>264</v>
      </c>
      <c r="AL89" t="s">
        <v>728</v>
      </c>
      <c r="AM89" t="s">
        <v>729</v>
      </c>
      <c r="AN89" t="s">
        <v>730</v>
      </c>
      <c r="AO89" t="s">
        <v>731</v>
      </c>
      <c r="AP89" t="s">
        <v>732</v>
      </c>
      <c r="AR89" t="s">
        <v>719</v>
      </c>
      <c r="AS89" t="s">
        <v>733</v>
      </c>
      <c r="AT89" t="s">
        <v>471</v>
      </c>
      <c r="AU89">
        <v>2018</v>
      </c>
      <c r="AV89">
        <v>211</v>
      </c>
      <c r="BB89">
        <v>159</v>
      </c>
      <c r="BC89">
        <v>172</v>
      </c>
      <c r="BE89" t="s">
        <v>1460</v>
      </c>
      <c r="BF89" t="str">
        <f>HYPERLINK("http://dx.doi.org/10.1016/j.fuel.2017.09.060","http://dx.doi.org/10.1016/j.fuel.2017.09.060")</f>
        <v>http://dx.doi.org/10.1016/j.fuel.2017.09.060</v>
      </c>
      <c r="BI89">
        <v>14</v>
      </c>
      <c r="BJ89" t="s">
        <v>736</v>
      </c>
      <c r="BK89" t="s">
        <v>92</v>
      </c>
      <c r="BL89" t="s">
        <v>217</v>
      </c>
      <c r="BM89" t="s">
        <v>1461</v>
      </c>
      <c r="BR89" t="s">
        <v>2826</v>
      </c>
      <c r="BS89" t="s">
        <v>1462</v>
      </c>
      <c r="BT89" t="str">
        <f>HYPERLINK("https%3A%2F%2Fwww.webofscience.com%2Fwos%2Fwoscc%2Ffull-record%2FWOS:000413449600018","View Full Record in Web of Science")</f>
        <v>View Full Record in Web of Science</v>
      </c>
    </row>
    <row r="90" spans="1:72" ht="12">
      <c r="A90" t="s">
        <v>70</v>
      </c>
      <c r="B90" t="s">
        <v>1463</v>
      </c>
      <c r="F90" t="s">
        <v>1464</v>
      </c>
      <c r="I90" t="s">
        <v>1465</v>
      </c>
      <c r="J90" t="s">
        <v>1435</v>
      </c>
      <c r="M90" t="s">
        <v>76</v>
      </c>
      <c r="N90" t="s">
        <v>100</v>
      </c>
      <c r="T90" t="s">
        <v>1466</v>
      </c>
      <c r="U90" t="s">
        <v>1467</v>
      </c>
      <c r="V90" t="s">
        <v>1468</v>
      </c>
      <c r="W90" t="s">
        <v>1469</v>
      </c>
      <c r="Y90" t="s">
        <v>1470</v>
      </c>
      <c r="Z90" t="s">
        <v>1035</v>
      </c>
      <c r="AA90" t="s">
        <v>1206</v>
      </c>
      <c r="AB90" t="s">
        <v>2607</v>
      </c>
      <c r="AC90" t="s">
        <v>1037</v>
      </c>
      <c r="AD90" t="s">
        <v>1208</v>
      </c>
      <c r="AE90" t="s">
        <v>1471</v>
      </c>
      <c r="AG90">
        <v>47</v>
      </c>
      <c r="AH90">
        <v>261</v>
      </c>
      <c r="AI90">
        <v>263</v>
      </c>
      <c r="AJ90">
        <v>10</v>
      </c>
      <c r="AK90">
        <v>66</v>
      </c>
      <c r="AL90" t="s">
        <v>981</v>
      </c>
      <c r="AM90" t="s">
        <v>729</v>
      </c>
      <c r="AN90" t="s">
        <v>982</v>
      </c>
      <c r="AO90" t="s">
        <v>1446</v>
      </c>
      <c r="AP90" t="s">
        <v>1447</v>
      </c>
      <c r="AR90" t="s">
        <v>1435</v>
      </c>
      <c r="AS90" t="s">
        <v>1448</v>
      </c>
      <c r="AT90" t="s">
        <v>1472</v>
      </c>
      <c r="AU90">
        <v>2017</v>
      </c>
      <c r="AV90">
        <v>141</v>
      </c>
      <c r="BB90">
        <v>1466</v>
      </c>
      <c r="BC90">
        <v>1478</v>
      </c>
      <c r="BE90" t="s">
        <v>1473</v>
      </c>
      <c r="BF90" t="str">
        <f>HYPERLINK("http://dx.doi.org/10.1016/j.energy.2017.11.092","http://dx.doi.org/10.1016/j.energy.2017.11.092")</f>
        <v>http://dx.doi.org/10.1016/j.energy.2017.11.092</v>
      </c>
      <c r="BI90">
        <v>13</v>
      </c>
      <c r="BJ90" t="s">
        <v>1450</v>
      </c>
      <c r="BK90" t="s">
        <v>144</v>
      </c>
      <c r="BL90" t="s">
        <v>1450</v>
      </c>
      <c r="BM90" t="s">
        <v>1474</v>
      </c>
      <c r="BR90" t="s">
        <v>2826</v>
      </c>
      <c r="BS90" t="s">
        <v>1475</v>
      </c>
      <c r="BT90" t="str">
        <f>HYPERLINK("https%3A%2F%2Fwww.webofscience.com%2Fwos%2Fwoscc%2Ffull-record%2FWOS:000423249200010","View Full Record in Web of Science")</f>
        <v>View Full Record in Web of Science</v>
      </c>
    </row>
    <row r="91" spans="1:72" ht="12">
      <c r="A91" t="s">
        <v>70</v>
      </c>
      <c r="B91" t="s">
        <v>1485</v>
      </c>
      <c r="F91" t="s">
        <v>1486</v>
      </c>
      <c r="I91" t="s">
        <v>1487</v>
      </c>
      <c r="J91" t="s">
        <v>1488</v>
      </c>
      <c r="M91" t="s">
        <v>76</v>
      </c>
      <c r="N91" t="s">
        <v>77</v>
      </c>
      <c r="U91" t="s">
        <v>1489</v>
      </c>
      <c r="V91" t="s">
        <v>2793</v>
      </c>
      <c r="W91" t="s">
        <v>1490</v>
      </c>
      <c r="Y91" t="s">
        <v>2608</v>
      </c>
      <c r="Z91" t="s">
        <v>1491</v>
      </c>
      <c r="AA91" t="s">
        <v>1492</v>
      </c>
      <c r="AB91" t="s">
        <v>1493</v>
      </c>
      <c r="AC91" t="s">
        <v>1494</v>
      </c>
      <c r="AD91" t="s">
        <v>1495</v>
      </c>
      <c r="AE91" t="s">
        <v>1496</v>
      </c>
      <c r="AG91">
        <v>144</v>
      </c>
      <c r="AH91">
        <v>147</v>
      </c>
      <c r="AI91">
        <v>153</v>
      </c>
      <c r="AJ91">
        <v>30</v>
      </c>
      <c r="AK91">
        <v>148</v>
      </c>
      <c r="AL91" t="s">
        <v>365</v>
      </c>
      <c r="AM91" t="s">
        <v>366</v>
      </c>
      <c r="AN91" t="s">
        <v>367</v>
      </c>
      <c r="AO91" t="s">
        <v>1497</v>
      </c>
      <c r="AP91" t="s">
        <v>1498</v>
      </c>
      <c r="AR91" t="s">
        <v>1499</v>
      </c>
      <c r="AS91" t="s">
        <v>1500</v>
      </c>
      <c r="AT91" t="s">
        <v>1481</v>
      </c>
      <c r="AU91">
        <v>2017</v>
      </c>
      <c r="AV91">
        <v>31</v>
      </c>
      <c r="AW91">
        <v>12</v>
      </c>
      <c r="BB91">
        <v>13063</v>
      </c>
      <c r="BC91">
        <v>13087</v>
      </c>
      <c r="BE91" t="s">
        <v>1501</v>
      </c>
      <c r="BF91" t="str">
        <f>HYPERLINK("http://dx.doi.org/10.1021/acs.energyfuels.7b02897","http://dx.doi.org/10.1021/acs.energyfuels.7b02897")</f>
        <v>http://dx.doi.org/10.1021/acs.energyfuels.7b02897</v>
      </c>
      <c r="BI91">
        <v>25</v>
      </c>
      <c r="BJ91" t="s">
        <v>736</v>
      </c>
      <c r="BK91" t="s">
        <v>92</v>
      </c>
      <c r="BL91" t="s">
        <v>217</v>
      </c>
      <c r="BM91" t="s">
        <v>1502</v>
      </c>
      <c r="BR91" t="s">
        <v>2826</v>
      </c>
      <c r="BS91" t="s">
        <v>1503</v>
      </c>
      <c r="BT91" t="str">
        <f>HYPERLINK("https%3A%2F%2Fwww.webofscience.com%2Fwos%2Fwoscc%2Ffull-record%2FWOS:000418783800003","View Full Record in Web of Science")</f>
        <v>View Full Record in Web of Science</v>
      </c>
    </row>
    <row r="92" spans="1:72" ht="12">
      <c r="A92" t="s">
        <v>70</v>
      </c>
      <c r="B92" t="s">
        <v>1504</v>
      </c>
      <c r="F92" t="s">
        <v>1505</v>
      </c>
      <c r="I92" t="s">
        <v>1506</v>
      </c>
      <c r="J92" t="s">
        <v>1507</v>
      </c>
      <c r="M92" t="s">
        <v>76</v>
      </c>
      <c r="N92" t="s">
        <v>100</v>
      </c>
      <c r="T92" t="s">
        <v>1508</v>
      </c>
      <c r="U92" t="s">
        <v>1509</v>
      </c>
      <c r="V92" t="s">
        <v>1510</v>
      </c>
      <c r="W92" t="s">
        <v>1511</v>
      </c>
      <c r="Y92" t="s">
        <v>1512</v>
      </c>
      <c r="Z92" t="s">
        <v>1513</v>
      </c>
      <c r="AB92" t="s">
        <v>1514</v>
      </c>
      <c r="AC92" t="s">
        <v>1515</v>
      </c>
      <c r="AD92" t="s">
        <v>269</v>
      </c>
      <c r="AE92" t="s">
        <v>1516</v>
      </c>
      <c r="AG92">
        <v>43</v>
      </c>
      <c r="AH92">
        <v>106</v>
      </c>
      <c r="AI92">
        <v>108</v>
      </c>
      <c r="AJ92">
        <v>43</v>
      </c>
      <c r="AK92">
        <v>241</v>
      </c>
      <c r="AL92" t="s">
        <v>728</v>
      </c>
      <c r="AM92" t="s">
        <v>729</v>
      </c>
      <c r="AN92" t="s">
        <v>730</v>
      </c>
      <c r="AO92" t="s">
        <v>1517</v>
      </c>
      <c r="AP92" t="s">
        <v>1518</v>
      </c>
      <c r="AR92" t="s">
        <v>1519</v>
      </c>
      <c r="AS92" t="s">
        <v>1520</v>
      </c>
      <c r="AT92" t="s">
        <v>1521</v>
      </c>
      <c r="AU92">
        <v>2017</v>
      </c>
      <c r="AV92">
        <v>110</v>
      </c>
      <c r="BB92">
        <v>609</v>
      </c>
      <c r="BC92">
        <v>618</v>
      </c>
      <c r="BE92" t="s">
        <v>1522</v>
      </c>
      <c r="BF92" t="str">
        <f>HYPERLINK("http://dx.doi.org/10.1016/j.enpol.2017.07.057","http://dx.doi.org/10.1016/j.enpol.2017.07.057")</f>
        <v>http://dx.doi.org/10.1016/j.enpol.2017.07.057</v>
      </c>
      <c r="BI92">
        <v>10</v>
      </c>
      <c r="BJ92" t="s">
        <v>1523</v>
      </c>
      <c r="BK92" t="s">
        <v>144</v>
      </c>
      <c r="BL92" t="s">
        <v>1524</v>
      </c>
      <c r="BM92" t="s">
        <v>1525</v>
      </c>
      <c r="BR92" t="s">
        <v>2826</v>
      </c>
      <c r="BS92" t="s">
        <v>1526</v>
      </c>
      <c r="BT92" t="str">
        <f>HYPERLINK("https%3A%2F%2Fwww.webofscience.com%2Fwos%2Fwoscc%2Ffull-record%2FWOS:000417660800061","View Full Record in Web of Science")</f>
        <v>View Full Record in Web of Science</v>
      </c>
    </row>
    <row r="93" spans="1:72" ht="12">
      <c r="A93" t="s">
        <v>70</v>
      </c>
      <c r="B93" t="s">
        <v>1527</v>
      </c>
      <c r="F93" t="s">
        <v>1528</v>
      </c>
      <c r="I93" t="s">
        <v>1529</v>
      </c>
      <c r="J93" t="s">
        <v>719</v>
      </c>
      <c r="M93" t="s">
        <v>76</v>
      </c>
      <c r="N93" t="s">
        <v>100</v>
      </c>
      <c r="T93" t="s">
        <v>1530</v>
      </c>
      <c r="U93" t="s">
        <v>1531</v>
      </c>
      <c r="V93" t="s">
        <v>2794</v>
      </c>
      <c r="W93" t="s">
        <v>1532</v>
      </c>
      <c r="Y93" t="s">
        <v>1533</v>
      </c>
      <c r="Z93" t="s">
        <v>1534</v>
      </c>
      <c r="AA93" t="s">
        <v>1535</v>
      </c>
      <c r="AB93" t="s">
        <v>2609</v>
      </c>
      <c r="AC93" t="s">
        <v>1536</v>
      </c>
      <c r="AD93" t="s">
        <v>1537</v>
      </c>
      <c r="AE93" t="s">
        <v>1538</v>
      </c>
      <c r="AG93">
        <v>33</v>
      </c>
      <c r="AH93">
        <v>168</v>
      </c>
      <c r="AI93">
        <v>178</v>
      </c>
      <c r="AJ93">
        <v>20</v>
      </c>
      <c r="AK93">
        <v>169</v>
      </c>
      <c r="AL93" t="s">
        <v>728</v>
      </c>
      <c r="AM93" t="s">
        <v>729</v>
      </c>
      <c r="AN93" t="s">
        <v>730</v>
      </c>
      <c r="AO93" t="s">
        <v>731</v>
      </c>
      <c r="AP93" t="s">
        <v>732</v>
      </c>
      <c r="AR93" t="s">
        <v>719</v>
      </c>
      <c r="AS93" t="s">
        <v>733</v>
      </c>
      <c r="AT93" t="s">
        <v>559</v>
      </c>
      <c r="AU93">
        <v>2017</v>
      </c>
      <c r="AV93">
        <v>206</v>
      </c>
      <c r="BB93">
        <v>482</v>
      </c>
      <c r="BC93">
        <v>493</v>
      </c>
      <c r="BE93" t="s">
        <v>1539</v>
      </c>
      <c r="BF93" t="str">
        <f>HYPERLINK("http://dx.doi.org/10.1016/j.fuel.2017.05.033","http://dx.doi.org/10.1016/j.fuel.2017.05.033")</f>
        <v>http://dx.doi.org/10.1016/j.fuel.2017.05.033</v>
      </c>
      <c r="BI93">
        <v>12</v>
      </c>
      <c r="BJ93" t="s">
        <v>736</v>
      </c>
      <c r="BK93" t="s">
        <v>92</v>
      </c>
      <c r="BL93" t="s">
        <v>217</v>
      </c>
      <c r="BM93" t="s">
        <v>1540</v>
      </c>
      <c r="BR93" t="s">
        <v>2826</v>
      </c>
      <c r="BS93" t="s">
        <v>1541</v>
      </c>
      <c r="BT93" t="str">
        <f>HYPERLINK("https%3A%2F%2Fwww.webofscience.com%2Fwos%2Fwoscc%2Ffull-record%2FWOS:000405805800048","View Full Record in Web of Science")</f>
        <v>View Full Record in Web of Science</v>
      </c>
    </row>
    <row r="94" spans="1:72" ht="12">
      <c r="A94" t="s">
        <v>70</v>
      </c>
      <c r="B94" t="s">
        <v>1548</v>
      </c>
      <c r="F94" t="s">
        <v>1549</v>
      </c>
      <c r="I94" t="s">
        <v>1550</v>
      </c>
      <c r="J94" t="s">
        <v>1551</v>
      </c>
      <c r="M94" t="s">
        <v>76</v>
      </c>
      <c r="N94" t="s">
        <v>100</v>
      </c>
      <c r="T94" t="s">
        <v>1552</v>
      </c>
      <c r="U94" t="s">
        <v>1553</v>
      </c>
      <c r="V94" t="s">
        <v>1554</v>
      </c>
      <c r="W94" t="s">
        <v>1555</v>
      </c>
      <c r="Y94" t="s">
        <v>2610</v>
      </c>
      <c r="Z94" t="s">
        <v>1556</v>
      </c>
      <c r="AA94" t="s">
        <v>3030</v>
      </c>
      <c r="AB94" t="s">
        <v>3031</v>
      </c>
      <c r="AC94" t="s">
        <v>1557</v>
      </c>
      <c r="AD94" t="s">
        <v>1558</v>
      </c>
      <c r="AE94" t="s">
        <v>1559</v>
      </c>
      <c r="AG94">
        <v>57</v>
      </c>
      <c r="AH94">
        <v>353</v>
      </c>
      <c r="AI94">
        <v>363</v>
      </c>
      <c r="AJ94">
        <v>66</v>
      </c>
      <c r="AK94">
        <v>945</v>
      </c>
      <c r="AL94" t="s">
        <v>942</v>
      </c>
      <c r="AM94" t="s">
        <v>135</v>
      </c>
      <c r="AN94" t="s">
        <v>943</v>
      </c>
      <c r="AO94" t="s">
        <v>1560</v>
      </c>
      <c r="AP94" t="s">
        <v>1561</v>
      </c>
      <c r="AR94" t="s">
        <v>1551</v>
      </c>
      <c r="AS94" t="s">
        <v>1562</v>
      </c>
      <c r="AT94" t="s">
        <v>603</v>
      </c>
      <c r="AU94">
        <v>2017</v>
      </c>
      <c r="AV94">
        <v>38</v>
      </c>
      <c r="BB94">
        <v>368</v>
      </c>
      <c r="BC94">
        <v>376</v>
      </c>
      <c r="BE94" t="s">
        <v>1563</v>
      </c>
      <c r="BF94" t="str">
        <f>HYPERLINK("http://dx.doi.org/10.1016/j.nanoen.2017.06.009","http://dx.doi.org/10.1016/j.nanoen.2017.06.009")</f>
        <v>http://dx.doi.org/10.1016/j.nanoen.2017.06.009</v>
      </c>
      <c r="BI94">
        <v>9</v>
      </c>
      <c r="BJ94" t="s">
        <v>1095</v>
      </c>
      <c r="BK94" t="s">
        <v>92</v>
      </c>
      <c r="BL94" t="s">
        <v>854</v>
      </c>
      <c r="BM94" t="s">
        <v>1564</v>
      </c>
      <c r="BR94" t="s">
        <v>2826</v>
      </c>
      <c r="BS94" t="s">
        <v>1565</v>
      </c>
      <c r="BT94" t="str">
        <f>HYPERLINK("https%3A%2F%2Fwww.webofscience.com%2Fwos%2Fwoscc%2Ffull-record%2FWOS:000405202800043","View Full Record in Web of Science")</f>
        <v>View Full Record in Web of Science</v>
      </c>
    </row>
    <row r="95" spans="1:72" ht="12">
      <c r="A95" t="s">
        <v>70</v>
      </c>
      <c r="B95" t="s">
        <v>1574</v>
      </c>
      <c r="F95" t="s">
        <v>1575</v>
      </c>
      <c r="I95" t="s">
        <v>1576</v>
      </c>
      <c r="J95" t="s">
        <v>1577</v>
      </c>
      <c r="M95" t="s">
        <v>76</v>
      </c>
      <c r="N95" t="s">
        <v>100</v>
      </c>
      <c r="T95" t="s">
        <v>1578</v>
      </c>
      <c r="U95" t="s">
        <v>1579</v>
      </c>
      <c r="V95" t="s">
        <v>1580</v>
      </c>
      <c r="W95" t="s">
        <v>1581</v>
      </c>
      <c r="Y95" t="s">
        <v>2611</v>
      </c>
      <c r="Z95" t="s">
        <v>1582</v>
      </c>
      <c r="AA95" t="s">
        <v>3032</v>
      </c>
      <c r="AB95" t="s">
        <v>3033</v>
      </c>
      <c r="AC95" t="s">
        <v>1583</v>
      </c>
      <c r="AD95" t="s">
        <v>1584</v>
      </c>
      <c r="AE95" t="s">
        <v>1585</v>
      </c>
      <c r="AG95">
        <v>54</v>
      </c>
      <c r="AH95">
        <v>286</v>
      </c>
      <c r="AI95">
        <v>301</v>
      </c>
      <c r="AJ95">
        <v>64</v>
      </c>
      <c r="AK95">
        <v>758</v>
      </c>
      <c r="AL95" t="s">
        <v>365</v>
      </c>
      <c r="AM95" t="s">
        <v>366</v>
      </c>
      <c r="AN95" t="s">
        <v>367</v>
      </c>
      <c r="AO95" t="s">
        <v>1586</v>
      </c>
      <c r="AP95" t="s">
        <v>1587</v>
      </c>
      <c r="AR95" t="s">
        <v>1588</v>
      </c>
      <c r="AS95" t="s">
        <v>1589</v>
      </c>
      <c r="AT95" t="s">
        <v>1590</v>
      </c>
      <c r="AU95">
        <v>2017</v>
      </c>
      <c r="AV95">
        <v>9</v>
      </c>
      <c r="AW95">
        <v>15</v>
      </c>
      <c r="BB95">
        <v>13544</v>
      </c>
      <c r="BC95">
        <v>13553</v>
      </c>
      <c r="BE95" t="s">
        <v>1591</v>
      </c>
      <c r="BF95" t="str">
        <f>HYPERLINK("http://dx.doi.org/10.1021/acsami.7b02410","http://dx.doi.org/10.1021/acsami.7b02410")</f>
        <v>http://dx.doi.org/10.1021/acsami.7b02410</v>
      </c>
      <c r="BI95">
        <v>10</v>
      </c>
      <c r="BJ95" t="s">
        <v>831</v>
      </c>
      <c r="BK95" t="s">
        <v>92</v>
      </c>
      <c r="BL95" t="s">
        <v>832</v>
      </c>
      <c r="BM95" t="s">
        <v>1592</v>
      </c>
      <c r="BN95">
        <v>28362080</v>
      </c>
      <c r="BR95" t="s">
        <v>2826</v>
      </c>
      <c r="BS95" t="s">
        <v>1593</v>
      </c>
      <c r="BT95" t="str">
        <f>HYPERLINK("https%3A%2F%2Fwww.webofscience.com%2Fwos%2Fwoscc%2Ffull-record%2FWOS:000399965700069","View Full Record in Web of Science")</f>
        <v>View Full Record in Web of Science</v>
      </c>
    </row>
    <row r="96" spans="1:72" ht="12">
      <c r="A96" t="s">
        <v>70</v>
      </c>
      <c r="B96" t="s">
        <v>1594</v>
      </c>
      <c r="F96" t="s">
        <v>1595</v>
      </c>
      <c r="I96" t="s">
        <v>1596</v>
      </c>
      <c r="J96" t="s">
        <v>1435</v>
      </c>
      <c r="M96" t="s">
        <v>76</v>
      </c>
      <c r="N96" t="s">
        <v>100</v>
      </c>
      <c r="T96" t="s">
        <v>1597</v>
      </c>
      <c r="U96" t="s">
        <v>1598</v>
      </c>
      <c r="V96" t="s">
        <v>1599</v>
      </c>
      <c r="W96" t="s">
        <v>1600</v>
      </c>
      <c r="Y96" t="s">
        <v>1601</v>
      </c>
      <c r="Z96" t="s">
        <v>1602</v>
      </c>
      <c r="AA96" t="s">
        <v>3034</v>
      </c>
      <c r="AB96" t="s">
        <v>3035</v>
      </c>
      <c r="AC96" t="s">
        <v>1603</v>
      </c>
      <c r="AD96" t="s">
        <v>1604</v>
      </c>
      <c r="AE96" t="s">
        <v>1605</v>
      </c>
      <c r="AG96">
        <v>55</v>
      </c>
      <c r="AH96">
        <v>133</v>
      </c>
      <c r="AI96">
        <v>139</v>
      </c>
      <c r="AJ96">
        <v>5</v>
      </c>
      <c r="AK96">
        <v>46</v>
      </c>
      <c r="AL96" t="s">
        <v>981</v>
      </c>
      <c r="AM96" t="s">
        <v>729</v>
      </c>
      <c r="AN96" t="s">
        <v>982</v>
      </c>
      <c r="AO96" t="s">
        <v>1446</v>
      </c>
      <c r="AP96" t="s">
        <v>1447</v>
      </c>
      <c r="AR96" t="s">
        <v>1435</v>
      </c>
      <c r="AS96" t="s">
        <v>1448</v>
      </c>
      <c r="AT96" t="s">
        <v>993</v>
      </c>
      <c r="AU96">
        <v>2017</v>
      </c>
      <c r="AV96">
        <v>125</v>
      </c>
      <c r="BB96">
        <v>795</v>
      </c>
      <c r="BC96">
        <v>804</v>
      </c>
      <c r="BE96" t="s">
        <v>1606</v>
      </c>
      <c r="BF96" t="str">
        <f>HYPERLINK("http://dx.doi.org/10.1016/j.energy.2017.02.114","http://dx.doi.org/10.1016/j.energy.2017.02.114")</f>
        <v>http://dx.doi.org/10.1016/j.energy.2017.02.114</v>
      </c>
      <c r="BI96">
        <v>10</v>
      </c>
      <c r="BJ96" t="s">
        <v>1450</v>
      </c>
      <c r="BK96" t="s">
        <v>92</v>
      </c>
      <c r="BL96" t="s">
        <v>1450</v>
      </c>
      <c r="BM96" t="s">
        <v>1607</v>
      </c>
      <c r="BR96" t="s">
        <v>2826</v>
      </c>
      <c r="BS96" t="s">
        <v>1608</v>
      </c>
      <c r="BT96" t="str">
        <f>HYPERLINK("https%3A%2F%2Fwww.webofscience.com%2Fwos%2Fwoscc%2Ffull-record%2FWOS:000401202300068","View Full Record in Web of Science")</f>
        <v>View Full Record in Web of Science</v>
      </c>
    </row>
    <row r="97" spans="1:72" ht="12">
      <c r="A97" t="s">
        <v>70</v>
      </c>
      <c r="B97" t="s">
        <v>1609</v>
      </c>
      <c r="F97" t="s">
        <v>1610</v>
      </c>
      <c r="I97" t="s">
        <v>1611</v>
      </c>
      <c r="J97" t="s">
        <v>1612</v>
      </c>
      <c r="M97" t="s">
        <v>76</v>
      </c>
      <c r="N97" t="s">
        <v>100</v>
      </c>
      <c r="T97" t="s">
        <v>1613</v>
      </c>
      <c r="U97" t="s">
        <v>1614</v>
      </c>
      <c r="V97" t="s">
        <v>1615</v>
      </c>
      <c r="W97" t="s">
        <v>1616</v>
      </c>
      <c r="Y97" t="s">
        <v>1617</v>
      </c>
      <c r="Z97" t="s">
        <v>1618</v>
      </c>
      <c r="AA97" t="s">
        <v>2795</v>
      </c>
      <c r="AB97" t="s">
        <v>2796</v>
      </c>
      <c r="AC97" t="s">
        <v>1619</v>
      </c>
      <c r="AD97" t="s">
        <v>1620</v>
      </c>
      <c r="AE97" t="s">
        <v>1621</v>
      </c>
      <c r="AG97">
        <v>91</v>
      </c>
      <c r="AH97">
        <v>316</v>
      </c>
      <c r="AI97">
        <v>328</v>
      </c>
      <c r="AJ97">
        <v>27</v>
      </c>
      <c r="AK97">
        <v>255</v>
      </c>
      <c r="AL97" t="s">
        <v>1622</v>
      </c>
      <c r="AM97" t="s">
        <v>366</v>
      </c>
      <c r="AN97" t="s">
        <v>1623</v>
      </c>
      <c r="AO97" t="s">
        <v>1624</v>
      </c>
      <c r="AR97" t="s">
        <v>1625</v>
      </c>
      <c r="AS97" t="s">
        <v>1626</v>
      </c>
      <c r="AT97" t="s">
        <v>1627</v>
      </c>
      <c r="AU97">
        <v>2017</v>
      </c>
      <c r="AV97">
        <v>114</v>
      </c>
      <c r="AW97">
        <v>13</v>
      </c>
      <c r="BB97">
        <v>3358</v>
      </c>
      <c r="BC97">
        <v>3363</v>
      </c>
      <c r="BE97" t="s">
        <v>1628</v>
      </c>
      <c r="BF97" t="str">
        <f>HYPERLINK("http://dx.doi.org/10.1073/pnas.1612608114","http://dx.doi.org/10.1073/pnas.1612608114")</f>
        <v>http://dx.doi.org/10.1073/pnas.1612608114</v>
      </c>
      <c r="BI97">
        <v>6</v>
      </c>
      <c r="BJ97" t="s">
        <v>1173</v>
      </c>
      <c r="BK97" t="s">
        <v>92</v>
      </c>
      <c r="BL97" t="s">
        <v>1174</v>
      </c>
      <c r="BM97" t="s">
        <v>1629</v>
      </c>
      <c r="BN97">
        <v>28289228</v>
      </c>
      <c r="BO97" t="s">
        <v>3036</v>
      </c>
      <c r="BR97" t="s">
        <v>2826</v>
      </c>
      <c r="BS97" t="s">
        <v>1630</v>
      </c>
      <c r="BT97" t="str">
        <f>HYPERLINK("https%3A%2F%2Fwww.webofscience.com%2Fwos%2Fwoscc%2Ffull-record%2FWOS:000397607300053","View Full Record in Web of Science")</f>
        <v>View Full Record in Web of Science</v>
      </c>
    </row>
    <row r="98" spans="1:72" ht="12">
      <c r="A98" t="s">
        <v>70</v>
      </c>
      <c r="B98" t="s">
        <v>1631</v>
      </c>
      <c r="F98" t="s">
        <v>1632</v>
      </c>
      <c r="I98" t="s">
        <v>1633</v>
      </c>
      <c r="J98" t="s">
        <v>1181</v>
      </c>
      <c r="M98" t="s">
        <v>76</v>
      </c>
      <c r="N98" t="s">
        <v>100</v>
      </c>
      <c r="U98" t="s">
        <v>1634</v>
      </c>
      <c r="V98" t="s">
        <v>1635</v>
      </c>
      <c r="W98" t="s">
        <v>1636</v>
      </c>
      <c r="Y98" t="s">
        <v>2612</v>
      </c>
      <c r="Z98" t="s">
        <v>1637</v>
      </c>
      <c r="AA98" t="s">
        <v>3037</v>
      </c>
      <c r="AB98" t="s">
        <v>1638</v>
      </c>
      <c r="AC98" t="s">
        <v>1639</v>
      </c>
      <c r="AD98" t="s">
        <v>1640</v>
      </c>
      <c r="AE98" t="s">
        <v>1641</v>
      </c>
      <c r="AG98">
        <v>59</v>
      </c>
      <c r="AH98">
        <v>141</v>
      </c>
      <c r="AI98">
        <v>143</v>
      </c>
      <c r="AJ98">
        <v>13</v>
      </c>
      <c r="AK98">
        <v>461</v>
      </c>
      <c r="AL98" t="s">
        <v>82</v>
      </c>
      <c r="AM98" t="s">
        <v>83</v>
      </c>
      <c r="AN98" t="s">
        <v>84</v>
      </c>
      <c r="AO98" t="s">
        <v>1189</v>
      </c>
      <c r="AP98" t="s">
        <v>1190</v>
      </c>
      <c r="AR98" t="s">
        <v>1181</v>
      </c>
      <c r="AS98" t="s">
        <v>1191</v>
      </c>
      <c r="AT98" t="s">
        <v>1642</v>
      </c>
      <c r="AU98">
        <v>2017</v>
      </c>
      <c r="AV98">
        <v>9</v>
      </c>
      <c r="AW98">
        <v>6</v>
      </c>
      <c r="BB98">
        <v>2178</v>
      </c>
      <c r="BC98">
        <v>2187</v>
      </c>
      <c r="BE98" t="s">
        <v>1643</v>
      </c>
      <c r="BF98" t="str">
        <f>HYPERLINK("http://dx.doi.org/10.1039/c6nr08987a","http://dx.doi.org/10.1039/c6nr08987a")</f>
        <v>http://dx.doi.org/10.1039/c6nr08987a</v>
      </c>
      <c r="BI98">
        <v>10</v>
      </c>
      <c r="BJ98" t="s">
        <v>1194</v>
      </c>
      <c r="BK98" t="s">
        <v>92</v>
      </c>
      <c r="BL98" t="s">
        <v>854</v>
      </c>
      <c r="BM98" t="s">
        <v>1644</v>
      </c>
      <c r="BN98">
        <v>28124704</v>
      </c>
      <c r="BR98" t="s">
        <v>2826</v>
      </c>
      <c r="BS98" t="s">
        <v>1645</v>
      </c>
      <c r="BT98" t="str">
        <f>HYPERLINK("https%3A%2F%2Fwww.webofscience.com%2Fwos%2Fwoscc%2Ffull-record%2FWOS:000395626600010","View Full Record in Web of Science")</f>
        <v>View Full Record in Web of Science</v>
      </c>
    </row>
    <row r="99" spans="1:72" ht="12">
      <c r="A99" t="s">
        <v>70</v>
      </c>
      <c r="B99" t="s">
        <v>1646</v>
      </c>
      <c r="F99" t="s">
        <v>1647</v>
      </c>
      <c r="I99" t="s">
        <v>1648</v>
      </c>
      <c r="J99" t="s">
        <v>1350</v>
      </c>
      <c r="M99" t="s">
        <v>76</v>
      </c>
      <c r="N99" t="s">
        <v>100</v>
      </c>
      <c r="T99" t="s">
        <v>1649</v>
      </c>
      <c r="U99" t="s">
        <v>1650</v>
      </c>
      <c r="V99" t="s">
        <v>2797</v>
      </c>
      <c r="W99" t="s">
        <v>1651</v>
      </c>
      <c r="Y99" t="s">
        <v>2613</v>
      </c>
      <c r="Z99" t="s">
        <v>1652</v>
      </c>
      <c r="AB99" t="s">
        <v>2798</v>
      </c>
      <c r="AC99" t="s">
        <v>1653</v>
      </c>
      <c r="AD99" t="s">
        <v>1653</v>
      </c>
      <c r="AE99" t="s">
        <v>1654</v>
      </c>
      <c r="AG99">
        <v>66</v>
      </c>
      <c r="AH99">
        <v>125</v>
      </c>
      <c r="AI99">
        <v>139</v>
      </c>
      <c r="AJ99">
        <v>13</v>
      </c>
      <c r="AK99">
        <v>131</v>
      </c>
      <c r="AL99" t="s">
        <v>728</v>
      </c>
      <c r="AM99" t="s">
        <v>729</v>
      </c>
      <c r="AN99" t="s">
        <v>730</v>
      </c>
      <c r="AO99" t="s">
        <v>1356</v>
      </c>
      <c r="AP99" t="s">
        <v>1357</v>
      </c>
      <c r="AR99" t="s">
        <v>1358</v>
      </c>
      <c r="AS99" t="s">
        <v>1359</v>
      </c>
      <c r="AT99" t="s">
        <v>393</v>
      </c>
      <c r="AU99">
        <v>2017</v>
      </c>
      <c r="AV99">
        <v>80</v>
      </c>
      <c r="BB99">
        <v>192</v>
      </c>
      <c r="BC99">
        <v>202</v>
      </c>
      <c r="BE99" t="s">
        <v>1655</v>
      </c>
      <c r="BF99" t="str">
        <f>HYPERLINK("http://dx.doi.org/10.1016/j.marpetgeo.2016.11.025","http://dx.doi.org/10.1016/j.marpetgeo.2016.11.025")</f>
        <v>http://dx.doi.org/10.1016/j.marpetgeo.2016.11.025</v>
      </c>
      <c r="BI99">
        <v>11</v>
      </c>
      <c r="BJ99" t="s">
        <v>326</v>
      </c>
      <c r="BK99" t="s">
        <v>92</v>
      </c>
      <c r="BL99" t="s">
        <v>327</v>
      </c>
      <c r="BM99" t="s">
        <v>1656</v>
      </c>
      <c r="BR99" t="s">
        <v>2826</v>
      </c>
      <c r="BS99" t="s">
        <v>1657</v>
      </c>
      <c r="BT99" t="str">
        <f>HYPERLINK("https%3A%2F%2Fwww.webofscience.com%2Fwos%2Fwoscc%2Ffull-record%2FWOS:000393931300011","View Full Record in Web of Science")</f>
        <v>View Full Record in Web of Science</v>
      </c>
    </row>
    <row r="100" spans="1:72" ht="12">
      <c r="A100" t="s">
        <v>70</v>
      </c>
      <c r="B100" t="s">
        <v>1658</v>
      </c>
      <c r="F100" t="s">
        <v>1659</v>
      </c>
      <c r="I100" t="s">
        <v>1660</v>
      </c>
      <c r="J100" t="s">
        <v>1661</v>
      </c>
      <c r="M100" t="s">
        <v>76</v>
      </c>
      <c r="N100" t="s">
        <v>100</v>
      </c>
      <c r="T100" t="s">
        <v>1662</v>
      </c>
      <c r="U100" t="s">
        <v>1663</v>
      </c>
      <c r="V100" t="s">
        <v>1664</v>
      </c>
      <c r="W100" t="s">
        <v>1665</v>
      </c>
      <c r="Y100" t="s">
        <v>1666</v>
      </c>
      <c r="Z100" t="s">
        <v>1667</v>
      </c>
      <c r="AA100" t="s">
        <v>3038</v>
      </c>
      <c r="AB100" t="s">
        <v>3039</v>
      </c>
      <c r="AC100" t="s">
        <v>1403</v>
      </c>
      <c r="AD100" t="s">
        <v>269</v>
      </c>
      <c r="AE100" t="s">
        <v>1668</v>
      </c>
      <c r="AG100">
        <v>50</v>
      </c>
      <c r="AH100">
        <v>367</v>
      </c>
      <c r="AI100">
        <v>388</v>
      </c>
      <c r="AJ100">
        <v>55</v>
      </c>
      <c r="AK100">
        <v>385</v>
      </c>
      <c r="AL100" t="s">
        <v>1669</v>
      </c>
      <c r="AM100" t="s">
        <v>1670</v>
      </c>
      <c r="AN100" t="s">
        <v>1671</v>
      </c>
      <c r="AP100" t="s">
        <v>1672</v>
      </c>
      <c r="AR100" t="s">
        <v>1673</v>
      </c>
      <c r="AS100" t="s">
        <v>1674</v>
      </c>
      <c r="AT100" t="s">
        <v>393</v>
      </c>
      <c r="AU100">
        <v>2017</v>
      </c>
      <c r="AV100">
        <v>17</v>
      </c>
      <c r="AW100">
        <v>2</v>
      </c>
      <c r="BD100">
        <v>273</v>
      </c>
      <c r="BE100" t="s">
        <v>1675</v>
      </c>
      <c r="BF100" t="str">
        <f>HYPERLINK("http://dx.doi.org/10.3390/s17020273","http://dx.doi.org/10.3390/s17020273")</f>
        <v>http://dx.doi.org/10.3390/s17020273</v>
      </c>
      <c r="BI100">
        <v>18</v>
      </c>
      <c r="BJ100" t="s">
        <v>1676</v>
      </c>
      <c r="BK100" t="s">
        <v>92</v>
      </c>
      <c r="BL100" t="s">
        <v>1677</v>
      </c>
      <c r="BM100" t="s">
        <v>1678</v>
      </c>
      <c r="BN100">
        <v>28146106</v>
      </c>
      <c r="BO100" t="s">
        <v>1679</v>
      </c>
      <c r="BR100" t="s">
        <v>2826</v>
      </c>
      <c r="BS100" t="s">
        <v>1680</v>
      </c>
      <c r="BT100" t="str">
        <f>HYPERLINK("https%3A%2F%2Fwww.webofscience.com%2Fwos%2Fwoscc%2Ffull-record%2FWOS:000395482700057","View Full Record in Web of Science")</f>
        <v>View Full Record in Web of Science</v>
      </c>
    </row>
    <row r="101" spans="1:72" ht="12">
      <c r="A101" t="s">
        <v>70</v>
      </c>
      <c r="B101" t="s">
        <v>1681</v>
      </c>
      <c r="F101" t="s">
        <v>1682</v>
      </c>
      <c r="I101" t="s">
        <v>1683</v>
      </c>
      <c r="J101" t="s">
        <v>1684</v>
      </c>
      <c r="M101" t="s">
        <v>76</v>
      </c>
      <c r="N101" t="s">
        <v>100</v>
      </c>
      <c r="U101" t="s">
        <v>1685</v>
      </c>
      <c r="V101" t="s">
        <v>1686</v>
      </c>
      <c r="W101" t="s">
        <v>1687</v>
      </c>
      <c r="Y101" t="s">
        <v>2614</v>
      </c>
      <c r="Z101" t="s">
        <v>1688</v>
      </c>
      <c r="AA101" t="s">
        <v>3040</v>
      </c>
      <c r="AB101" t="s">
        <v>3041</v>
      </c>
      <c r="AC101" t="s">
        <v>3042</v>
      </c>
      <c r="AD101" t="s">
        <v>1689</v>
      </c>
      <c r="AE101" t="s">
        <v>1690</v>
      </c>
      <c r="AG101">
        <v>85</v>
      </c>
      <c r="AH101">
        <v>277</v>
      </c>
      <c r="AI101">
        <v>284</v>
      </c>
      <c r="AJ101">
        <v>53</v>
      </c>
      <c r="AK101">
        <v>725</v>
      </c>
      <c r="AL101" t="s">
        <v>753</v>
      </c>
      <c r="AM101" t="s">
        <v>109</v>
      </c>
      <c r="AN101" t="s">
        <v>754</v>
      </c>
      <c r="AO101" t="s">
        <v>1691</v>
      </c>
      <c r="AP101" t="s">
        <v>1692</v>
      </c>
      <c r="AR101" t="s">
        <v>1684</v>
      </c>
      <c r="AS101" t="s">
        <v>1693</v>
      </c>
      <c r="AT101" t="s">
        <v>1694</v>
      </c>
      <c r="AU101">
        <v>2017</v>
      </c>
      <c r="AV101">
        <v>541</v>
      </c>
      <c r="AW101">
        <v>7637</v>
      </c>
      <c r="BB101">
        <v>386</v>
      </c>
      <c r="BC101" t="s">
        <v>828</v>
      </c>
      <c r="BE101" t="s">
        <v>1695</v>
      </c>
      <c r="BF101" t="str">
        <f>HYPERLINK("http://dx.doi.org/10.1038/nature20772","http://dx.doi.org/10.1038/nature20772")</f>
        <v>http://dx.doi.org/10.1038/nature20772</v>
      </c>
      <c r="BI101">
        <v>16</v>
      </c>
      <c r="BJ101" t="s">
        <v>1173</v>
      </c>
      <c r="BK101" t="s">
        <v>92</v>
      </c>
      <c r="BL101" t="s">
        <v>1174</v>
      </c>
      <c r="BM101" t="s">
        <v>1696</v>
      </c>
      <c r="BN101">
        <v>28002400</v>
      </c>
      <c r="BR101" t="s">
        <v>2826</v>
      </c>
      <c r="BS101" t="s">
        <v>1697</v>
      </c>
      <c r="BT101" t="str">
        <f>HYPERLINK("https%3A%2F%2Fwww.webofscience.com%2Fwos%2Fwoscc%2Ffull-record%2FWOS:000396128800040","View Full Record in Web of Science")</f>
        <v>View Full Record in Web of Science</v>
      </c>
    </row>
    <row r="102" spans="1:72" ht="12">
      <c r="A102" t="s">
        <v>70</v>
      </c>
      <c r="B102" t="s">
        <v>1698</v>
      </c>
      <c r="F102" t="s">
        <v>1699</v>
      </c>
      <c r="I102" t="s">
        <v>1700</v>
      </c>
      <c r="J102" t="s">
        <v>1701</v>
      </c>
      <c r="M102" t="s">
        <v>76</v>
      </c>
      <c r="N102" t="s">
        <v>100</v>
      </c>
      <c r="T102" t="s">
        <v>1702</v>
      </c>
      <c r="U102" t="s">
        <v>1703</v>
      </c>
      <c r="V102" t="s">
        <v>1704</v>
      </c>
      <c r="W102" t="s">
        <v>1705</v>
      </c>
      <c r="Y102" t="s">
        <v>1706</v>
      </c>
      <c r="Z102" t="s">
        <v>1707</v>
      </c>
      <c r="AA102" t="s">
        <v>1708</v>
      </c>
      <c r="AC102" t="s">
        <v>1709</v>
      </c>
      <c r="AD102" t="s">
        <v>1710</v>
      </c>
      <c r="AE102" t="s">
        <v>1711</v>
      </c>
      <c r="AG102">
        <v>21</v>
      </c>
      <c r="AH102">
        <v>73</v>
      </c>
      <c r="AI102">
        <v>74</v>
      </c>
      <c r="AJ102">
        <v>2</v>
      </c>
      <c r="AK102">
        <v>51</v>
      </c>
      <c r="AL102" t="s">
        <v>981</v>
      </c>
      <c r="AM102" t="s">
        <v>729</v>
      </c>
      <c r="AN102" t="s">
        <v>982</v>
      </c>
      <c r="AO102" t="s">
        <v>1712</v>
      </c>
      <c r="AR102" t="s">
        <v>1713</v>
      </c>
      <c r="AS102" t="s">
        <v>1714</v>
      </c>
      <c r="AT102" t="s">
        <v>492</v>
      </c>
      <c r="AU102">
        <v>2017</v>
      </c>
      <c r="AV102">
        <v>63</v>
      </c>
      <c r="BB102">
        <v>88</v>
      </c>
      <c r="BC102">
        <v>94</v>
      </c>
      <c r="BE102" t="s">
        <v>1715</v>
      </c>
      <c r="BF102" t="str">
        <f>HYPERLINK("http://dx.doi.org/10.1016/j.aml.2016.07.024","http://dx.doi.org/10.1016/j.aml.2016.07.024")</f>
        <v>http://dx.doi.org/10.1016/j.aml.2016.07.024</v>
      </c>
      <c r="BI102">
        <v>7</v>
      </c>
      <c r="BJ102" t="s">
        <v>1716</v>
      </c>
      <c r="BK102" t="s">
        <v>92</v>
      </c>
      <c r="BL102" t="s">
        <v>1717</v>
      </c>
      <c r="BM102" t="s">
        <v>1718</v>
      </c>
      <c r="BO102" t="s">
        <v>1719</v>
      </c>
      <c r="BR102" t="s">
        <v>2826</v>
      </c>
      <c r="BS102" t="s">
        <v>1720</v>
      </c>
      <c r="BT102" t="str">
        <f>HYPERLINK("https%3A%2F%2Fwww.webofscience.com%2Fwos%2Fwoscc%2Ffull-record%2FWOS:000384398000014","View Full Record in Web of Science")</f>
        <v>View Full Record in Web of Science</v>
      </c>
    </row>
    <row r="103" spans="1:72" ht="12">
      <c r="A103" t="s">
        <v>70</v>
      </c>
      <c r="B103" t="s">
        <v>1721</v>
      </c>
      <c r="F103" t="s">
        <v>1722</v>
      </c>
      <c r="I103" t="s">
        <v>1723</v>
      </c>
      <c r="J103" t="s">
        <v>379</v>
      </c>
      <c r="M103" t="s">
        <v>76</v>
      </c>
      <c r="N103" t="s">
        <v>100</v>
      </c>
      <c r="T103" t="s">
        <v>1724</v>
      </c>
      <c r="U103" t="s">
        <v>1725</v>
      </c>
      <c r="V103" t="s">
        <v>1726</v>
      </c>
      <c r="W103" t="s">
        <v>1727</v>
      </c>
      <c r="Y103" t="s">
        <v>1728</v>
      </c>
      <c r="Z103" t="s">
        <v>1729</v>
      </c>
      <c r="AA103" t="s">
        <v>3043</v>
      </c>
      <c r="AB103" t="s">
        <v>3044</v>
      </c>
      <c r="AC103" t="s">
        <v>1730</v>
      </c>
      <c r="AD103" t="s">
        <v>1731</v>
      </c>
      <c r="AE103" t="s">
        <v>1732</v>
      </c>
      <c r="AG103">
        <v>48</v>
      </c>
      <c r="AH103">
        <v>188</v>
      </c>
      <c r="AI103">
        <v>192</v>
      </c>
      <c r="AJ103">
        <v>50</v>
      </c>
      <c r="AK103">
        <v>746</v>
      </c>
      <c r="AL103" t="s">
        <v>134</v>
      </c>
      <c r="AM103" t="s">
        <v>135</v>
      </c>
      <c r="AN103" t="s">
        <v>136</v>
      </c>
      <c r="AO103" t="s">
        <v>389</v>
      </c>
      <c r="AP103" t="s">
        <v>390</v>
      </c>
      <c r="AR103" t="s">
        <v>391</v>
      </c>
      <c r="AS103" t="s">
        <v>392</v>
      </c>
      <c r="AT103" t="s">
        <v>492</v>
      </c>
      <c r="AU103">
        <v>2017</v>
      </c>
      <c r="AV103">
        <v>200</v>
      </c>
      <c r="BB103">
        <v>222</v>
      </c>
      <c r="BC103">
        <v>229</v>
      </c>
      <c r="BE103" t="s">
        <v>1733</v>
      </c>
      <c r="BF103" t="str">
        <f>HYPERLINK("http://dx.doi.org/10.1016/j.apcatb.2016.07.002","http://dx.doi.org/10.1016/j.apcatb.2016.07.002")</f>
        <v>http://dx.doi.org/10.1016/j.apcatb.2016.07.002</v>
      </c>
      <c r="BI103">
        <v>8</v>
      </c>
      <c r="BJ103" t="s">
        <v>395</v>
      </c>
      <c r="BK103" t="s">
        <v>92</v>
      </c>
      <c r="BL103" t="s">
        <v>396</v>
      </c>
      <c r="BM103" t="s">
        <v>1734</v>
      </c>
      <c r="BO103" t="s">
        <v>1114</v>
      </c>
      <c r="BR103" t="s">
        <v>2826</v>
      </c>
      <c r="BS103" t="s">
        <v>1735</v>
      </c>
      <c r="BT103" t="str">
        <f>HYPERLINK("https%3A%2F%2Fwww.webofscience.com%2Fwos%2Fwoscc%2Ffull-record%2FWOS:000384775600023","View Full Record in Web of Science")</f>
        <v>View Full Record in Web of Science</v>
      </c>
    </row>
    <row r="104" spans="1:72" ht="12">
      <c r="A104" t="s">
        <v>70</v>
      </c>
      <c r="B104" t="s">
        <v>1736</v>
      </c>
      <c r="F104" t="s">
        <v>1737</v>
      </c>
      <c r="I104" t="s">
        <v>1738</v>
      </c>
      <c r="J104" t="s">
        <v>1739</v>
      </c>
      <c r="M104" t="s">
        <v>76</v>
      </c>
      <c r="N104" t="s">
        <v>77</v>
      </c>
      <c r="U104" t="s">
        <v>1740</v>
      </c>
      <c r="V104" t="s">
        <v>1741</v>
      </c>
      <c r="W104" t="s">
        <v>1742</v>
      </c>
      <c r="Y104" t="s">
        <v>2615</v>
      </c>
      <c r="Z104" t="s">
        <v>1743</v>
      </c>
      <c r="AA104" t="s">
        <v>3045</v>
      </c>
      <c r="AB104" t="s">
        <v>3046</v>
      </c>
      <c r="AC104" t="s">
        <v>1744</v>
      </c>
      <c r="AD104" t="s">
        <v>1745</v>
      </c>
      <c r="AE104" t="s">
        <v>1746</v>
      </c>
      <c r="AG104">
        <v>142</v>
      </c>
      <c r="AH104">
        <v>295</v>
      </c>
      <c r="AI104">
        <v>298</v>
      </c>
      <c r="AJ104">
        <v>35</v>
      </c>
      <c r="AK104">
        <v>601</v>
      </c>
      <c r="AL104" t="s">
        <v>82</v>
      </c>
      <c r="AM104" t="s">
        <v>83</v>
      </c>
      <c r="AN104" t="s">
        <v>84</v>
      </c>
      <c r="AO104" t="s">
        <v>1747</v>
      </c>
      <c r="AP104" t="s">
        <v>1748</v>
      </c>
      <c r="AR104" t="s">
        <v>1749</v>
      </c>
      <c r="AS104" t="s">
        <v>1750</v>
      </c>
      <c r="AT104" t="s">
        <v>1751</v>
      </c>
      <c r="AU104">
        <v>2016</v>
      </c>
      <c r="AV104">
        <v>4</v>
      </c>
      <c r="AW104">
        <v>45</v>
      </c>
      <c r="BB104">
        <v>7204</v>
      </c>
      <c r="BC104">
        <v>7219</v>
      </c>
      <c r="BE104" t="s">
        <v>1752</v>
      </c>
      <c r="BF104" t="str">
        <f>HYPERLINK("http://dx.doi.org/10.1039/c6tb02131j","http://dx.doi.org/10.1039/c6tb02131j")</f>
        <v>http://dx.doi.org/10.1039/c6tb02131j</v>
      </c>
      <c r="BI104">
        <v>16</v>
      </c>
      <c r="BJ104" t="s">
        <v>1753</v>
      </c>
      <c r="BK104" t="s">
        <v>92</v>
      </c>
      <c r="BL104" t="s">
        <v>1754</v>
      </c>
      <c r="BM104" t="s">
        <v>1755</v>
      </c>
      <c r="BN104">
        <v>32263722</v>
      </c>
      <c r="BR104" t="s">
        <v>2826</v>
      </c>
      <c r="BS104" t="s">
        <v>1756</v>
      </c>
      <c r="BT104" t="str">
        <f>HYPERLINK("https%3A%2F%2Fwww.webofscience.com%2Fwos%2Fwoscc%2Ffull-record%2FWOS:000388894600002","View Full Record in Web of Science")</f>
        <v>View Full Record in Web of Science</v>
      </c>
    </row>
    <row r="105" spans="1:72" ht="12">
      <c r="A105" t="s">
        <v>70</v>
      </c>
      <c r="B105" t="s">
        <v>1757</v>
      </c>
      <c r="F105" t="s">
        <v>1758</v>
      </c>
      <c r="I105" t="s">
        <v>1759</v>
      </c>
      <c r="J105" t="s">
        <v>379</v>
      </c>
      <c r="M105" t="s">
        <v>76</v>
      </c>
      <c r="N105" t="s">
        <v>100</v>
      </c>
      <c r="T105" t="s">
        <v>1760</v>
      </c>
      <c r="U105" t="s">
        <v>1761</v>
      </c>
      <c r="V105" t="s">
        <v>1762</v>
      </c>
      <c r="W105" t="s">
        <v>1763</v>
      </c>
      <c r="Y105" t="s">
        <v>2616</v>
      </c>
      <c r="Z105" t="s">
        <v>1764</v>
      </c>
      <c r="AA105" t="s">
        <v>3047</v>
      </c>
      <c r="AB105" t="s">
        <v>3048</v>
      </c>
      <c r="AC105" t="s">
        <v>1765</v>
      </c>
      <c r="AD105" t="s">
        <v>1766</v>
      </c>
      <c r="AE105" t="s">
        <v>1767</v>
      </c>
      <c r="AG105">
        <v>45</v>
      </c>
      <c r="AH105">
        <v>198</v>
      </c>
      <c r="AI105">
        <v>210</v>
      </c>
      <c r="AJ105">
        <v>39</v>
      </c>
      <c r="AK105">
        <v>514</v>
      </c>
      <c r="AL105" t="s">
        <v>942</v>
      </c>
      <c r="AM105" t="s">
        <v>135</v>
      </c>
      <c r="AN105" t="s">
        <v>943</v>
      </c>
      <c r="AO105" t="s">
        <v>389</v>
      </c>
      <c r="AP105" t="s">
        <v>390</v>
      </c>
      <c r="AR105" t="s">
        <v>391</v>
      </c>
      <c r="AS105" t="s">
        <v>392</v>
      </c>
      <c r="AT105" t="s">
        <v>1768</v>
      </c>
      <c r="AU105">
        <v>2016</v>
      </c>
      <c r="AV105">
        <v>198</v>
      </c>
      <c r="BB105">
        <v>295</v>
      </c>
      <c r="BC105">
        <v>302</v>
      </c>
      <c r="BE105" t="s">
        <v>1769</v>
      </c>
      <c r="BF105" t="str">
        <f>HYPERLINK("http://dx.doi.org/10.1016/j.apcatb.2016.05.075","http://dx.doi.org/10.1016/j.apcatb.2016.05.075")</f>
        <v>http://dx.doi.org/10.1016/j.apcatb.2016.05.075</v>
      </c>
      <c r="BI105">
        <v>8</v>
      </c>
      <c r="BJ105" t="s">
        <v>395</v>
      </c>
      <c r="BK105" t="s">
        <v>92</v>
      </c>
      <c r="BL105" t="s">
        <v>396</v>
      </c>
      <c r="BM105" t="s">
        <v>1770</v>
      </c>
      <c r="BR105" t="s">
        <v>2826</v>
      </c>
      <c r="BS105" t="s">
        <v>1771</v>
      </c>
      <c r="BT105" t="str">
        <f>HYPERLINK("https%3A%2F%2Fwww.webofscience.com%2Fwos%2Fwoscc%2Ffull-record%2FWOS:000381950000031","View Full Record in Web of Science")</f>
        <v>View Full Record in Web of Science</v>
      </c>
    </row>
    <row r="106" spans="1:72" ht="12">
      <c r="A106" t="s">
        <v>70</v>
      </c>
      <c r="B106" t="s">
        <v>1772</v>
      </c>
      <c r="F106" t="s">
        <v>1773</v>
      </c>
      <c r="I106" t="s">
        <v>1774</v>
      </c>
      <c r="J106" t="s">
        <v>1488</v>
      </c>
      <c r="M106" t="s">
        <v>76</v>
      </c>
      <c r="N106" t="s">
        <v>100</v>
      </c>
      <c r="U106" t="s">
        <v>1775</v>
      </c>
      <c r="V106" t="s">
        <v>2799</v>
      </c>
      <c r="W106" t="s">
        <v>1776</v>
      </c>
      <c r="Y106" t="s">
        <v>2617</v>
      </c>
      <c r="Z106" t="s">
        <v>1777</v>
      </c>
      <c r="AA106" t="s">
        <v>3026</v>
      </c>
      <c r="AB106" t="s">
        <v>1778</v>
      </c>
      <c r="AC106" t="s">
        <v>1779</v>
      </c>
      <c r="AD106" t="s">
        <v>1780</v>
      </c>
      <c r="AE106" t="s">
        <v>1781</v>
      </c>
      <c r="AG106">
        <v>68</v>
      </c>
      <c r="AH106">
        <v>146</v>
      </c>
      <c r="AI106">
        <v>155</v>
      </c>
      <c r="AJ106">
        <v>11</v>
      </c>
      <c r="AK106">
        <v>116</v>
      </c>
      <c r="AL106" t="s">
        <v>365</v>
      </c>
      <c r="AM106" t="s">
        <v>366</v>
      </c>
      <c r="AN106" t="s">
        <v>367</v>
      </c>
      <c r="AO106" t="s">
        <v>1497</v>
      </c>
      <c r="AP106" t="s">
        <v>1498</v>
      </c>
      <c r="AR106" t="s">
        <v>1499</v>
      </c>
      <c r="AS106" t="s">
        <v>1500</v>
      </c>
      <c r="AT106" t="s">
        <v>1481</v>
      </c>
      <c r="AU106">
        <v>2016</v>
      </c>
      <c r="AV106">
        <v>30</v>
      </c>
      <c r="AW106">
        <v>12</v>
      </c>
      <c r="BB106">
        <v>10200</v>
      </c>
      <c r="BC106">
        <v>10214</v>
      </c>
      <c r="BE106" t="s">
        <v>1782</v>
      </c>
      <c r="BF106" t="str">
        <f>HYPERLINK("http://dx.doi.org/10.1021/acs.energyfuels.6b01982","http://dx.doi.org/10.1021/acs.energyfuels.6b01982")</f>
        <v>http://dx.doi.org/10.1021/acs.energyfuels.6b01982</v>
      </c>
      <c r="BI106">
        <v>15</v>
      </c>
      <c r="BJ106" t="s">
        <v>736</v>
      </c>
      <c r="BK106" t="s">
        <v>92</v>
      </c>
      <c r="BL106" t="s">
        <v>217</v>
      </c>
      <c r="BM106" t="s">
        <v>1783</v>
      </c>
      <c r="BR106" t="s">
        <v>2826</v>
      </c>
      <c r="BS106" t="s">
        <v>1784</v>
      </c>
      <c r="BT106" t="str">
        <f>HYPERLINK("https%3A%2F%2Fwww.webofscience.com%2Fwos%2Fwoscc%2Ffull-record%2FWOS:000390072900019","View Full Record in Web of Science")</f>
        <v>View Full Record in Web of Science</v>
      </c>
    </row>
    <row r="107" spans="1:72" ht="12">
      <c r="A107" t="s">
        <v>70</v>
      </c>
      <c r="B107" t="s">
        <v>2618</v>
      </c>
      <c r="F107" t="s">
        <v>2619</v>
      </c>
      <c r="I107" t="s">
        <v>2620</v>
      </c>
      <c r="J107" t="s">
        <v>719</v>
      </c>
      <c r="M107" t="s">
        <v>76</v>
      </c>
      <c r="N107" t="s">
        <v>100</v>
      </c>
      <c r="T107" t="s">
        <v>2621</v>
      </c>
      <c r="U107" t="s">
        <v>2622</v>
      </c>
      <c r="V107" t="s">
        <v>2623</v>
      </c>
      <c r="W107" t="s">
        <v>2624</v>
      </c>
      <c r="Y107" t="s">
        <v>2625</v>
      </c>
      <c r="Z107" t="s">
        <v>2626</v>
      </c>
      <c r="AA107" t="s">
        <v>2800</v>
      </c>
      <c r="AB107" t="s">
        <v>2801</v>
      </c>
      <c r="AC107" t="s">
        <v>2627</v>
      </c>
      <c r="AD107" t="s">
        <v>2628</v>
      </c>
      <c r="AE107" t="s">
        <v>2629</v>
      </c>
      <c r="AG107">
        <v>53</v>
      </c>
      <c r="AH107">
        <v>135</v>
      </c>
      <c r="AI107">
        <v>141</v>
      </c>
      <c r="AJ107">
        <v>10</v>
      </c>
      <c r="AK107">
        <v>206</v>
      </c>
      <c r="AL107" t="s">
        <v>728</v>
      </c>
      <c r="AM107" t="s">
        <v>729</v>
      </c>
      <c r="AN107" t="s">
        <v>730</v>
      </c>
      <c r="AO107" t="s">
        <v>731</v>
      </c>
      <c r="AP107" t="s">
        <v>732</v>
      </c>
      <c r="AR107" t="s">
        <v>719</v>
      </c>
      <c r="AS107" t="s">
        <v>733</v>
      </c>
      <c r="AT107" t="s">
        <v>2519</v>
      </c>
      <c r="AU107">
        <v>2016</v>
      </c>
      <c r="AV107">
        <v>180</v>
      </c>
      <c r="BB107">
        <v>106</v>
      </c>
      <c r="BC107">
        <v>115</v>
      </c>
      <c r="BE107" t="s">
        <v>2630</v>
      </c>
      <c r="BF107" t="str">
        <f>HYPERLINK("http://dx.doi.org/10.1016/j.fuel.2016.04.029","http://dx.doi.org/10.1016/j.fuel.2016.04.029")</f>
        <v>http://dx.doi.org/10.1016/j.fuel.2016.04.029</v>
      </c>
      <c r="BI107">
        <v>10</v>
      </c>
      <c r="BJ107" t="s">
        <v>736</v>
      </c>
      <c r="BK107" t="s">
        <v>92</v>
      </c>
      <c r="BL107" t="s">
        <v>217</v>
      </c>
      <c r="BM107" t="s">
        <v>2631</v>
      </c>
      <c r="BR107" t="s">
        <v>2826</v>
      </c>
      <c r="BS107" t="s">
        <v>2632</v>
      </c>
      <c r="BT107" t="str">
        <f>HYPERLINK("https%3A%2F%2Fwww.webofscience.com%2Fwos%2Fwoscc%2Ffull-record%2FWOS:000375950300013","View Full Record in Web of Science")</f>
        <v>View Full Record in Web of Science</v>
      </c>
    </row>
    <row r="108" spans="1:72" ht="12">
      <c r="A108" t="s">
        <v>70</v>
      </c>
      <c r="B108" t="s">
        <v>1785</v>
      </c>
      <c r="F108" t="s">
        <v>1786</v>
      </c>
      <c r="I108" t="s">
        <v>1787</v>
      </c>
      <c r="J108" t="s">
        <v>1788</v>
      </c>
      <c r="M108" t="s">
        <v>76</v>
      </c>
      <c r="N108" t="s">
        <v>100</v>
      </c>
      <c r="T108" t="s">
        <v>1789</v>
      </c>
      <c r="U108" t="s">
        <v>1790</v>
      </c>
      <c r="V108" t="s">
        <v>1791</v>
      </c>
      <c r="W108" t="s">
        <v>1792</v>
      </c>
      <c r="Y108" t="s">
        <v>2633</v>
      </c>
      <c r="Z108" t="s">
        <v>399</v>
      </c>
      <c r="AA108" t="s">
        <v>3049</v>
      </c>
      <c r="AB108" t="s">
        <v>1793</v>
      </c>
      <c r="AC108" t="s">
        <v>1794</v>
      </c>
      <c r="AD108" t="s">
        <v>1795</v>
      </c>
      <c r="AE108" t="s">
        <v>1796</v>
      </c>
      <c r="AG108">
        <v>47</v>
      </c>
      <c r="AH108">
        <v>165</v>
      </c>
      <c r="AI108">
        <v>171</v>
      </c>
      <c r="AJ108">
        <v>1</v>
      </c>
      <c r="AK108">
        <v>27</v>
      </c>
      <c r="AL108" t="s">
        <v>1797</v>
      </c>
      <c r="AM108" t="s">
        <v>729</v>
      </c>
      <c r="AN108" t="s">
        <v>1798</v>
      </c>
      <c r="AO108" t="s">
        <v>1799</v>
      </c>
      <c r="AP108" t="s">
        <v>1800</v>
      </c>
      <c r="AR108" t="s">
        <v>1801</v>
      </c>
      <c r="AS108" t="s">
        <v>1802</v>
      </c>
      <c r="AT108" t="s">
        <v>1043</v>
      </c>
      <c r="AU108">
        <v>2016</v>
      </c>
      <c r="AV108">
        <v>206</v>
      </c>
      <c r="AW108">
        <v>3</v>
      </c>
      <c r="BB108">
        <v>1695</v>
      </c>
      <c r="BC108">
        <v>1717</v>
      </c>
      <c r="BE108" t="s">
        <v>1803</v>
      </c>
      <c r="BF108" t="str">
        <f>HYPERLINK("http://dx.doi.org/10.1093/gji/ggw230","http://dx.doi.org/10.1093/gji/ggw230")</f>
        <v>http://dx.doi.org/10.1093/gji/ggw230</v>
      </c>
      <c r="BI108">
        <v>23</v>
      </c>
      <c r="BJ108" t="s">
        <v>1804</v>
      </c>
      <c r="BK108" t="s">
        <v>92</v>
      </c>
      <c r="BL108" t="s">
        <v>1804</v>
      </c>
      <c r="BM108" t="s">
        <v>1805</v>
      </c>
      <c r="BO108" t="s">
        <v>1806</v>
      </c>
      <c r="BR108" t="s">
        <v>2826</v>
      </c>
      <c r="BS108" t="s">
        <v>1807</v>
      </c>
      <c r="BT108" t="str">
        <f>HYPERLINK("https%3A%2F%2Fwww.webofscience.com%2Fwos%2Fwoscc%2Ffull-record%2FWOS:000384650400019","View Full Record in Web of Science")</f>
        <v>View Full Record in Web of Science</v>
      </c>
    </row>
    <row r="109" spans="1:72" ht="12">
      <c r="A109" t="s">
        <v>70</v>
      </c>
      <c r="B109" t="s">
        <v>1808</v>
      </c>
      <c r="F109" t="s">
        <v>1809</v>
      </c>
      <c r="I109" t="s">
        <v>1810</v>
      </c>
      <c r="J109" t="s">
        <v>201</v>
      </c>
      <c r="M109" t="s">
        <v>76</v>
      </c>
      <c r="N109" t="s">
        <v>100</v>
      </c>
      <c r="T109" t="s">
        <v>1811</v>
      </c>
      <c r="U109" t="s">
        <v>1812</v>
      </c>
      <c r="V109" t="s">
        <v>2802</v>
      </c>
      <c r="W109" t="s">
        <v>1813</v>
      </c>
      <c r="Y109" t="s">
        <v>1239</v>
      </c>
      <c r="Z109" t="s">
        <v>1354</v>
      </c>
      <c r="AB109" t="s">
        <v>1778</v>
      </c>
      <c r="AC109" t="s">
        <v>1814</v>
      </c>
      <c r="AD109" t="s">
        <v>1815</v>
      </c>
      <c r="AE109" t="s">
        <v>1816</v>
      </c>
      <c r="AG109">
        <v>53</v>
      </c>
      <c r="AH109">
        <v>165</v>
      </c>
      <c r="AI109">
        <v>180</v>
      </c>
      <c r="AJ109">
        <v>15</v>
      </c>
      <c r="AK109">
        <v>124</v>
      </c>
      <c r="AL109" t="s">
        <v>942</v>
      </c>
      <c r="AM109" t="s">
        <v>135</v>
      </c>
      <c r="AN109" t="s">
        <v>943</v>
      </c>
      <c r="AO109" t="s">
        <v>209</v>
      </c>
      <c r="AP109" t="s">
        <v>210</v>
      </c>
      <c r="AR109" t="s">
        <v>211</v>
      </c>
      <c r="AS109" t="s">
        <v>212</v>
      </c>
      <c r="AT109" t="s">
        <v>1043</v>
      </c>
      <c r="AU109">
        <v>2016</v>
      </c>
      <c r="AV109">
        <v>145</v>
      </c>
      <c r="BB109">
        <v>54</v>
      </c>
      <c r="BC109">
        <v>65</v>
      </c>
      <c r="BE109" t="s">
        <v>1817</v>
      </c>
      <c r="BF109" t="str">
        <f>HYPERLINK("http://dx.doi.org/10.1016/j.petrol.2016.03.009","http://dx.doi.org/10.1016/j.petrol.2016.03.009")</f>
        <v>http://dx.doi.org/10.1016/j.petrol.2016.03.009</v>
      </c>
      <c r="BI109">
        <v>12</v>
      </c>
      <c r="BJ109" t="s">
        <v>216</v>
      </c>
      <c r="BK109" t="s">
        <v>92</v>
      </c>
      <c r="BL109" t="s">
        <v>217</v>
      </c>
      <c r="BM109" t="s">
        <v>1818</v>
      </c>
      <c r="BR109" t="s">
        <v>2826</v>
      </c>
      <c r="BS109" t="s">
        <v>1819</v>
      </c>
      <c r="BT109" t="str">
        <f>HYPERLINK("https%3A%2F%2Fwww.webofscience.com%2Fwos%2Fwoscc%2Ffull-record%2FWOS:000381835600005","View Full Record in Web of Science")</f>
        <v>View Full Record in Web of Science</v>
      </c>
    </row>
    <row r="110" spans="1:72" ht="12">
      <c r="A110" t="s">
        <v>70</v>
      </c>
      <c r="B110" t="s">
        <v>1820</v>
      </c>
      <c r="F110" t="s">
        <v>1821</v>
      </c>
      <c r="I110" t="s">
        <v>1822</v>
      </c>
      <c r="J110" t="s">
        <v>1823</v>
      </c>
      <c r="M110" t="s">
        <v>76</v>
      </c>
      <c r="N110" t="s">
        <v>100</v>
      </c>
      <c r="U110" t="s">
        <v>1824</v>
      </c>
      <c r="V110" t="s">
        <v>1825</v>
      </c>
      <c r="W110" t="s">
        <v>1826</v>
      </c>
      <c r="Y110" t="s">
        <v>1827</v>
      </c>
      <c r="Z110" t="s">
        <v>1828</v>
      </c>
      <c r="AA110" t="s">
        <v>400</v>
      </c>
      <c r="AB110" t="s">
        <v>1829</v>
      </c>
      <c r="AC110" t="s">
        <v>1830</v>
      </c>
      <c r="AD110" t="s">
        <v>1831</v>
      </c>
      <c r="AE110" t="s">
        <v>1832</v>
      </c>
      <c r="AG110">
        <v>17</v>
      </c>
      <c r="AH110">
        <v>169</v>
      </c>
      <c r="AI110">
        <v>169</v>
      </c>
      <c r="AJ110">
        <v>3</v>
      </c>
      <c r="AK110">
        <v>50</v>
      </c>
      <c r="AL110" t="s">
        <v>1833</v>
      </c>
      <c r="AM110" t="s">
        <v>1834</v>
      </c>
      <c r="AN110" t="s">
        <v>1835</v>
      </c>
      <c r="AO110" t="s">
        <v>1836</v>
      </c>
      <c r="AP110" t="s">
        <v>1837</v>
      </c>
      <c r="AR110" t="s">
        <v>1823</v>
      </c>
      <c r="AS110" t="s">
        <v>1838</v>
      </c>
      <c r="AT110" t="s">
        <v>1839</v>
      </c>
      <c r="AU110">
        <v>2016</v>
      </c>
      <c r="AV110">
        <v>81</v>
      </c>
      <c r="AW110">
        <v>4</v>
      </c>
      <c r="BB110" t="s">
        <v>1840</v>
      </c>
      <c r="BC110" t="s">
        <v>1841</v>
      </c>
      <c r="BE110" t="s">
        <v>1842</v>
      </c>
      <c r="BF110" t="str">
        <f>HYPERLINK("http://dx.doi.org/10.1190/GEO2015-0264.1","http://dx.doi.org/10.1190/GEO2015-0264.1")</f>
        <v>http://dx.doi.org/10.1190/GEO2015-0264.1</v>
      </c>
      <c r="BI110">
        <v>10</v>
      </c>
      <c r="BJ110" t="s">
        <v>1804</v>
      </c>
      <c r="BK110" t="s">
        <v>92</v>
      </c>
      <c r="BL110" t="s">
        <v>1804</v>
      </c>
      <c r="BM110" t="s">
        <v>1843</v>
      </c>
      <c r="BR110" t="s">
        <v>2826</v>
      </c>
      <c r="BS110" t="s">
        <v>1844</v>
      </c>
      <c r="BT110" t="str">
        <f>HYPERLINK("https%3A%2F%2Fwww.webofscience.com%2Fwos%2Fwoscc%2Ffull-record%2FWOS:000386341700063","View Full Record in Web of Science")</f>
        <v>View Full Record in Web of Science</v>
      </c>
    </row>
    <row r="111" spans="1:72" ht="12">
      <c r="A111" t="s">
        <v>70</v>
      </c>
      <c r="B111" t="s">
        <v>1845</v>
      </c>
      <c r="F111" t="s">
        <v>1846</v>
      </c>
      <c r="I111" t="s">
        <v>1847</v>
      </c>
      <c r="J111" t="s">
        <v>1566</v>
      </c>
      <c r="M111" t="s">
        <v>76</v>
      </c>
      <c r="N111" t="s">
        <v>100</v>
      </c>
      <c r="T111" t="s">
        <v>1848</v>
      </c>
      <c r="U111" t="s">
        <v>1849</v>
      </c>
      <c r="V111" t="s">
        <v>1850</v>
      </c>
      <c r="W111" t="s">
        <v>1851</v>
      </c>
      <c r="Y111" t="s">
        <v>1852</v>
      </c>
      <c r="Z111" t="s">
        <v>1547</v>
      </c>
      <c r="AA111" t="s">
        <v>3050</v>
      </c>
      <c r="AB111" t="s">
        <v>3051</v>
      </c>
      <c r="AC111" t="s">
        <v>1853</v>
      </c>
      <c r="AD111" t="s">
        <v>1854</v>
      </c>
      <c r="AE111" t="s">
        <v>1855</v>
      </c>
      <c r="AG111">
        <v>111</v>
      </c>
      <c r="AH111">
        <v>197</v>
      </c>
      <c r="AI111">
        <v>206</v>
      </c>
      <c r="AJ111">
        <v>25</v>
      </c>
      <c r="AK111">
        <v>184</v>
      </c>
      <c r="AL111" t="s">
        <v>134</v>
      </c>
      <c r="AM111" t="s">
        <v>135</v>
      </c>
      <c r="AN111" t="s">
        <v>136</v>
      </c>
      <c r="AO111" t="s">
        <v>1568</v>
      </c>
      <c r="AP111" t="s">
        <v>1569</v>
      </c>
      <c r="AR111" t="s">
        <v>1570</v>
      </c>
      <c r="AS111" t="s">
        <v>1571</v>
      </c>
      <c r="AT111" t="s">
        <v>89</v>
      </c>
      <c r="AU111">
        <v>2016</v>
      </c>
      <c r="AV111">
        <v>159</v>
      </c>
      <c r="BB111">
        <v>135</v>
      </c>
      <c r="BC111">
        <v>154</v>
      </c>
      <c r="BE111" t="s">
        <v>1856</v>
      </c>
      <c r="BF111" t="str">
        <f>HYPERLINK("http://dx.doi.org/10.1016/j.coal.2016.03.012","http://dx.doi.org/10.1016/j.coal.2016.03.012")</f>
        <v>http://dx.doi.org/10.1016/j.coal.2016.03.012</v>
      </c>
      <c r="BI111">
        <v>20</v>
      </c>
      <c r="BJ111" t="s">
        <v>1572</v>
      </c>
      <c r="BK111" t="s">
        <v>92</v>
      </c>
      <c r="BL111" t="s">
        <v>1573</v>
      </c>
      <c r="BM111" t="s">
        <v>1857</v>
      </c>
      <c r="BR111" t="s">
        <v>2826</v>
      </c>
      <c r="BS111" t="s">
        <v>1858</v>
      </c>
      <c r="BT111" t="str">
        <f>HYPERLINK("https%3A%2F%2Fwww.webofscience.com%2Fwos%2Fwoscc%2Ffull-record%2FWOS:000376807300011","View Full Record in Web of Science")</f>
        <v>View Full Record in Web of Science</v>
      </c>
    </row>
    <row r="112" spans="1:72" ht="12">
      <c r="A112" t="s">
        <v>70</v>
      </c>
      <c r="B112" t="s">
        <v>1859</v>
      </c>
      <c r="F112" t="s">
        <v>1860</v>
      </c>
      <c r="I112" t="s">
        <v>1861</v>
      </c>
      <c r="J112" t="s">
        <v>1862</v>
      </c>
      <c r="M112" t="s">
        <v>76</v>
      </c>
      <c r="N112" t="s">
        <v>100</v>
      </c>
      <c r="T112" t="s">
        <v>1863</v>
      </c>
      <c r="U112" t="s">
        <v>1864</v>
      </c>
      <c r="V112" t="s">
        <v>1865</v>
      </c>
      <c r="W112" t="s">
        <v>1866</v>
      </c>
      <c r="Y112" t="s">
        <v>1867</v>
      </c>
      <c r="Z112" t="s">
        <v>1868</v>
      </c>
      <c r="AB112" t="s">
        <v>1869</v>
      </c>
      <c r="AC112" t="s">
        <v>1870</v>
      </c>
      <c r="AD112" t="s">
        <v>487</v>
      </c>
      <c r="AE112" t="s">
        <v>1871</v>
      </c>
      <c r="AG112">
        <v>49</v>
      </c>
      <c r="AH112">
        <v>144</v>
      </c>
      <c r="AI112">
        <v>163</v>
      </c>
      <c r="AJ112">
        <v>25</v>
      </c>
      <c r="AK112">
        <v>296</v>
      </c>
      <c r="AL112" t="s">
        <v>981</v>
      </c>
      <c r="AM112" t="s">
        <v>729</v>
      </c>
      <c r="AN112" t="s">
        <v>982</v>
      </c>
      <c r="AO112" t="s">
        <v>1872</v>
      </c>
      <c r="AR112" t="s">
        <v>1873</v>
      </c>
      <c r="AS112" t="s">
        <v>1874</v>
      </c>
      <c r="AT112" t="s">
        <v>324</v>
      </c>
      <c r="AU112">
        <v>2016</v>
      </c>
      <c r="AV112">
        <v>59</v>
      </c>
      <c r="AX112" t="s">
        <v>1875</v>
      </c>
      <c r="BB112">
        <v>290</v>
      </c>
      <c r="BC112">
        <v>302</v>
      </c>
      <c r="BE112" t="s">
        <v>1876</v>
      </c>
      <c r="BF112" t="str">
        <f>HYPERLINK("http://dx.doi.org/10.1016/j.omega.2015.07.002","http://dx.doi.org/10.1016/j.omega.2015.07.002")</f>
        <v>http://dx.doi.org/10.1016/j.omega.2015.07.002</v>
      </c>
      <c r="BI112">
        <v>13</v>
      </c>
      <c r="BJ112" t="s">
        <v>1877</v>
      </c>
      <c r="BK112" t="s">
        <v>144</v>
      </c>
      <c r="BL112" t="s">
        <v>1878</v>
      </c>
      <c r="BM112" t="s">
        <v>1879</v>
      </c>
      <c r="BR112" t="s">
        <v>2826</v>
      </c>
      <c r="BS112" t="s">
        <v>1880</v>
      </c>
      <c r="BT112" t="str">
        <f>HYPERLINK("https%3A%2F%2Fwww.webofscience.com%2Fwos%2Fwoscc%2Ffull-record%2FWOS:000367777000013","View Full Record in Web of Science")</f>
        <v>View Full Record in Web of Science</v>
      </c>
    </row>
    <row r="113" spans="1:72" ht="12">
      <c r="A113" t="s">
        <v>70</v>
      </c>
      <c r="B113" t="s">
        <v>1881</v>
      </c>
      <c r="F113" t="s">
        <v>1882</v>
      </c>
      <c r="I113" t="s">
        <v>1883</v>
      </c>
      <c r="J113" t="s">
        <v>1566</v>
      </c>
      <c r="M113" t="s">
        <v>76</v>
      </c>
      <c r="N113" t="s">
        <v>100</v>
      </c>
      <c r="T113" t="s">
        <v>1884</v>
      </c>
      <c r="U113" t="s">
        <v>1885</v>
      </c>
      <c r="V113" t="s">
        <v>2803</v>
      </c>
      <c r="W113" t="s">
        <v>1886</v>
      </c>
      <c r="Y113" t="s">
        <v>1887</v>
      </c>
      <c r="Z113" t="s">
        <v>1888</v>
      </c>
      <c r="AA113" t="s">
        <v>1889</v>
      </c>
      <c r="AB113" t="s">
        <v>1890</v>
      </c>
      <c r="AC113" t="s">
        <v>1891</v>
      </c>
      <c r="AD113" t="s">
        <v>269</v>
      </c>
      <c r="AE113" t="s">
        <v>1892</v>
      </c>
      <c r="AG113">
        <v>57</v>
      </c>
      <c r="AH113">
        <v>155</v>
      </c>
      <c r="AI113">
        <v>170</v>
      </c>
      <c r="AJ113">
        <v>10</v>
      </c>
      <c r="AK113">
        <v>123</v>
      </c>
      <c r="AL113" t="s">
        <v>942</v>
      </c>
      <c r="AM113" t="s">
        <v>135</v>
      </c>
      <c r="AN113" t="s">
        <v>943</v>
      </c>
      <c r="AO113" t="s">
        <v>1568</v>
      </c>
      <c r="AP113" t="s">
        <v>1569</v>
      </c>
      <c r="AR113" t="s">
        <v>1570</v>
      </c>
      <c r="AS113" t="s">
        <v>1571</v>
      </c>
      <c r="AT113" t="s">
        <v>115</v>
      </c>
      <c r="AU113">
        <v>2016</v>
      </c>
      <c r="AV113">
        <v>156</v>
      </c>
      <c r="BB113">
        <v>12</v>
      </c>
      <c r="BC113">
        <v>24</v>
      </c>
      <c r="BE113" t="s">
        <v>1893</v>
      </c>
      <c r="BF113" t="str">
        <f>HYPERLINK("http://dx.doi.org/10.1016/j.coal.2015.12.015","http://dx.doi.org/10.1016/j.coal.2015.12.015")</f>
        <v>http://dx.doi.org/10.1016/j.coal.2015.12.015</v>
      </c>
      <c r="BI113">
        <v>13</v>
      </c>
      <c r="BJ113" t="s">
        <v>1572</v>
      </c>
      <c r="BK113" t="s">
        <v>92</v>
      </c>
      <c r="BL113" t="s">
        <v>1573</v>
      </c>
      <c r="BM113" t="s">
        <v>1894</v>
      </c>
      <c r="BR113" t="s">
        <v>2826</v>
      </c>
      <c r="BS113" t="s">
        <v>1895</v>
      </c>
      <c r="BT113" t="str">
        <f>HYPERLINK("https%3A%2F%2Fwww.webofscience.com%2Fwos%2Fwoscc%2Ffull-record%2FWOS:000372764100002","View Full Record in Web of Science")</f>
        <v>View Full Record in Web of Science</v>
      </c>
    </row>
    <row r="114" spans="1:72" ht="12">
      <c r="A114" t="s">
        <v>70</v>
      </c>
      <c r="B114" t="s">
        <v>1896</v>
      </c>
      <c r="F114" t="s">
        <v>1897</v>
      </c>
      <c r="I114" t="s">
        <v>1898</v>
      </c>
      <c r="J114" t="s">
        <v>1476</v>
      </c>
      <c r="M114" t="s">
        <v>76</v>
      </c>
      <c r="N114" t="s">
        <v>100</v>
      </c>
      <c r="T114" t="s">
        <v>1899</v>
      </c>
      <c r="U114" t="s">
        <v>1900</v>
      </c>
      <c r="V114" t="s">
        <v>1901</v>
      </c>
      <c r="W114" t="s">
        <v>1902</v>
      </c>
      <c r="Y114" t="s">
        <v>1903</v>
      </c>
      <c r="Z114" t="s">
        <v>1547</v>
      </c>
      <c r="AA114" t="s">
        <v>1904</v>
      </c>
      <c r="AB114" t="s">
        <v>1905</v>
      </c>
      <c r="AC114" t="s">
        <v>1906</v>
      </c>
      <c r="AD114" t="s">
        <v>1907</v>
      </c>
      <c r="AE114" t="s">
        <v>1908</v>
      </c>
      <c r="AG114">
        <v>67</v>
      </c>
      <c r="AH114">
        <v>232</v>
      </c>
      <c r="AI114">
        <v>253</v>
      </c>
      <c r="AJ114">
        <v>16</v>
      </c>
      <c r="AK114">
        <v>175</v>
      </c>
      <c r="AL114" t="s">
        <v>981</v>
      </c>
      <c r="AM114" t="s">
        <v>729</v>
      </c>
      <c r="AN114" t="s">
        <v>982</v>
      </c>
      <c r="AO114" t="s">
        <v>1477</v>
      </c>
      <c r="AP114" t="s">
        <v>1478</v>
      </c>
      <c r="AR114" t="s">
        <v>1479</v>
      </c>
      <c r="AS114" t="s">
        <v>1480</v>
      </c>
      <c r="AT114" t="s">
        <v>393</v>
      </c>
      <c r="AU114">
        <v>2016</v>
      </c>
      <c r="AV114">
        <v>93</v>
      </c>
      <c r="BB114">
        <v>408</v>
      </c>
      <c r="BC114">
        <v>426</v>
      </c>
      <c r="BE114" t="s">
        <v>1909</v>
      </c>
      <c r="BF114" t="str">
        <f>HYPERLINK("http://dx.doi.org/10.1016/j.ijheatmasstransfer.2015.10.003","http://dx.doi.org/10.1016/j.ijheatmasstransfer.2015.10.003")</f>
        <v>http://dx.doi.org/10.1016/j.ijheatmasstransfer.2015.10.003</v>
      </c>
      <c r="BI114">
        <v>19</v>
      </c>
      <c r="BJ114" t="s">
        <v>1483</v>
      </c>
      <c r="BK114" t="s">
        <v>92</v>
      </c>
      <c r="BL114" t="s">
        <v>1484</v>
      </c>
      <c r="BM114" t="s">
        <v>1910</v>
      </c>
      <c r="BR114" t="s">
        <v>2826</v>
      </c>
      <c r="BS114" t="s">
        <v>1911</v>
      </c>
      <c r="BT114" t="str">
        <f>HYPERLINK("https%3A%2F%2Fwww.webofscience.com%2Fwos%2Fwoscc%2Ffull-record%2FWOS:000367107700038","View Full Record in Web of Science")</f>
        <v>View Full Record in Web of Science</v>
      </c>
    </row>
    <row r="115" spans="1:72" ht="12">
      <c r="A115" t="s">
        <v>70</v>
      </c>
      <c r="B115" t="s">
        <v>1912</v>
      </c>
      <c r="F115" t="s">
        <v>1913</v>
      </c>
      <c r="I115" t="s">
        <v>1914</v>
      </c>
      <c r="J115" t="s">
        <v>1377</v>
      </c>
      <c r="M115" t="s">
        <v>76</v>
      </c>
      <c r="N115" t="s">
        <v>100</v>
      </c>
      <c r="T115" t="s">
        <v>1915</v>
      </c>
      <c r="U115" t="s">
        <v>1916</v>
      </c>
      <c r="V115" t="s">
        <v>1917</v>
      </c>
      <c r="W115" t="s">
        <v>1918</v>
      </c>
      <c r="Y115" t="s">
        <v>1919</v>
      </c>
      <c r="Z115" t="s">
        <v>1920</v>
      </c>
      <c r="AA115" t="s">
        <v>400</v>
      </c>
      <c r="AB115" t="s">
        <v>1793</v>
      </c>
      <c r="AC115" t="s">
        <v>1921</v>
      </c>
      <c r="AD115" t="s">
        <v>1922</v>
      </c>
      <c r="AE115" t="s">
        <v>1923</v>
      </c>
      <c r="AG115">
        <v>19</v>
      </c>
      <c r="AH115">
        <v>160</v>
      </c>
      <c r="AI115">
        <v>160</v>
      </c>
      <c r="AJ115">
        <v>7</v>
      </c>
      <c r="AK115">
        <v>136</v>
      </c>
      <c r="AL115" t="s">
        <v>161</v>
      </c>
      <c r="AM115" t="s">
        <v>162</v>
      </c>
      <c r="AN115" t="s">
        <v>163</v>
      </c>
      <c r="AO115" t="s">
        <v>1386</v>
      </c>
      <c r="AP115" t="s">
        <v>1387</v>
      </c>
      <c r="AR115" t="s">
        <v>1388</v>
      </c>
      <c r="AS115" t="s">
        <v>1389</v>
      </c>
      <c r="AT115" t="s">
        <v>492</v>
      </c>
      <c r="AU115">
        <v>2016</v>
      </c>
      <c r="AV115">
        <v>13</v>
      </c>
      <c r="AW115">
        <v>1</v>
      </c>
      <c r="BB115">
        <v>28</v>
      </c>
      <c r="BC115">
        <v>32</v>
      </c>
      <c r="BE115" t="s">
        <v>1924</v>
      </c>
      <c r="BF115" t="str">
        <f>HYPERLINK("http://dx.doi.org/10.1109/LGRS.2015.2493198","http://dx.doi.org/10.1109/LGRS.2015.2493198")</f>
        <v>http://dx.doi.org/10.1109/LGRS.2015.2493198</v>
      </c>
      <c r="BI115">
        <v>5</v>
      </c>
      <c r="BJ115" t="s">
        <v>401</v>
      </c>
      <c r="BK115" t="s">
        <v>92</v>
      </c>
      <c r="BL115" t="s">
        <v>402</v>
      </c>
      <c r="BM115" t="s">
        <v>1925</v>
      </c>
      <c r="BR115" t="s">
        <v>2826</v>
      </c>
      <c r="BS115" t="s">
        <v>1926</v>
      </c>
      <c r="BT115" t="str">
        <f>HYPERLINK("https%3A%2F%2Fwww.webofscience.com%2Fwos%2Fwoscc%2Ffull-record%2FWOS:000368193000006","View Full Record in Web of Science")</f>
        <v>View Full Record in Web of Science</v>
      </c>
    </row>
    <row r="116" spans="1:72" ht="12">
      <c r="A116" t="s">
        <v>70</v>
      </c>
      <c r="B116" t="s">
        <v>1927</v>
      </c>
      <c r="F116" t="s">
        <v>1928</v>
      </c>
      <c r="I116" t="s">
        <v>1929</v>
      </c>
      <c r="J116" t="s">
        <v>1577</v>
      </c>
      <c r="M116" t="s">
        <v>76</v>
      </c>
      <c r="N116" t="s">
        <v>100</v>
      </c>
      <c r="T116" t="s">
        <v>1930</v>
      </c>
      <c r="U116" t="s">
        <v>1931</v>
      </c>
      <c r="V116" t="s">
        <v>1932</v>
      </c>
      <c r="W116" t="s">
        <v>1933</v>
      </c>
      <c r="Y116" t="s">
        <v>1934</v>
      </c>
      <c r="Z116" t="s">
        <v>1935</v>
      </c>
      <c r="AA116" t="s">
        <v>2634</v>
      </c>
      <c r="AB116" t="s">
        <v>2635</v>
      </c>
      <c r="AC116" t="s">
        <v>1936</v>
      </c>
      <c r="AD116" t="s">
        <v>1937</v>
      </c>
      <c r="AE116" t="s">
        <v>1938</v>
      </c>
      <c r="AG116">
        <v>85</v>
      </c>
      <c r="AH116">
        <v>333</v>
      </c>
      <c r="AI116">
        <v>336</v>
      </c>
      <c r="AJ116">
        <v>41</v>
      </c>
      <c r="AK116">
        <v>696</v>
      </c>
      <c r="AL116" t="s">
        <v>365</v>
      </c>
      <c r="AM116" t="s">
        <v>366</v>
      </c>
      <c r="AN116" t="s">
        <v>367</v>
      </c>
      <c r="AO116" t="s">
        <v>1586</v>
      </c>
      <c r="AP116" t="s">
        <v>1587</v>
      </c>
      <c r="AR116" t="s">
        <v>1588</v>
      </c>
      <c r="AS116" t="s">
        <v>1589</v>
      </c>
      <c r="AT116" t="s">
        <v>1939</v>
      </c>
      <c r="AU116">
        <v>2015</v>
      </c>
      <c r="AV116">
        <v>7</v>
      </c>
      <c r="AW116">
        <v>49</v>
      </c>
      <c r="BB116">
        <v>27242</v>
      </c>
      <c r="BC116">
        <v>27253</v>
      </c>
      <c r="BE116" t="s">
        <v>1940</v>
      </c>
      <c r="BF116" t="str">
        <f>HYPERLINK("http://dx.doi.org/10.1021/acsami.5b08420","http://dx.doi.org/10.1021/acsami.5b08420")</f>
        <v>http://dx.doi.org/10.1021/acsami.5b08420</v>
      </c>
      <c r="BI116">
        <v>12</v>
      </c>
      <c r="BJ116" t="s">
        <v>831</v>
      </c>
      <c r="BK116" t="s">
        <v>92</v>
      </c>
      <c r="BL116" t="s">
        <v>832</v>
      </c>
      <c r="BM116" t="s">
        <v>1941</v>
      </c>
      <c r="BN116">
        <v>26599427</v>
      </c>
      <c r="BR116" t="s">
        <v>2826</v>
      </c>
      <c r="BS116" t="s">
        <v>1942</v>
      </c>
      <c r="BT116" t="str">
        <f>HYPERLINK("https%3A%2F%2Fwww.webofscience.com%2Fwos%2Fwoscc%2Ffull-record%2FWOS:000366873900026","View Full Record in Web of Science")</f>
        <v>View Full Record in Web of Science</v>
      </c>
    </row>
    <row r="117" spans="1:72" ht="12">
      <c r="A117" t="s">
        <v>70</v>
      </c>
      <c r="B117" t="s">
        <v>1943</v>
      </c>
      <c r="F117" t="s">
        <v>1944</v>
      </c>
      <c r="I117" t="s">
        <v>1945</v>
      </c>
      <c r="J117" t="s">
        <v>498</v>
      </c>
      <c r="M117" t="s">
        <v>76</v>
      </c>
      <c r="N117" t="s">
        <v>100</v>
      </c>
      <c r="T117" t="s">
        <v>1946</v>
      </c>
      <c r="U117" t="s">
        <v>1947</v>
      </c>
      <c r="V117" t="s">
        <v>1948</v>
      </c>
      <c r="W117" t="s">
        <v>1949</v>
      </c>
      <c r="Y117" t="s">
        <v>1567</v>
      </c>
      <c r="Z117" t="s">
        <v>1547</v>
      </c>
      <c r="AA117" t="s">
        <v>1904</v>
      </c>
      <c r="AB117" t="s">
        <v>1905</v>
      </c>
      <c r="AC117" t="s">
        <v>1950</v>
      </c>
      <c r="AD117" t="s">
        <v>1951</v>
      </c>
      <c r="AE117" t="s">
        <v>1952</v>
      </c>
      <c r="AG117">
        <v>66</v>
      </c>
      <c r="AH117">
        <v>181</v>
      </c>
      <c r="AI117">
        <v>197</v>
      </c>
      <c r="AJ117">
        <v>13</v>
      </c>
      <c r="AK117">
        <v>156</v>
      </c>
      <c r="AL117" t="s">
        <v>499</v>
      </c>
      <c r="AM117" t="s">
        <v>500</v>
      </c>
      <c r="AN117" t="s">
        <v>501</v>
      </c>
      <c r="AO117" t="s">
        <v>502</v>
      </c>
      <c r="AP117" t="s">
        <v>503</v>
      </c>
      <c r="AR117" t="s">
        <v>504</v>
      </c>
      <c r="AS117" t="s">
        <v>505</v>
      </c>
      <c r="AT117" t="s">
        <v>1953</v>
      </c>
      <c r="AU117">
        <v>2015</v>
      </c>
      <c r="AV117">
        <v>281</v>
      </c>
      <c r="BB117">
        <v>813</v>
      </c>
      <c r="BC117">
        <v>825</v>
      </c>
      <c r="BE117" t="s">
        <v>1954</v>
      </c>
      <c r="BF117" t="str">
        <f>HYPERLINK("http://dx.doi.org/10.1016/j.cej.2015.07.012","http://dx.doi.org/10.1016/j.cej.2015.07.012")</f>
        <v>http://dx.doi.org/10.1016/j.cej.2015.07.012</v>
      </c>
      <c r="BI117">
        <v>13</v>
      </c>
      <c r="BJ117" t="s">
        <v>506</v>
      </c>
      <c r="BK117" t="s">
        <v>92</v>
      </c>
      <c r="BL117" t="s">
        <v>507</v>
      </c>
      <c r="BM117" t="s">
        <v>1955</v>
      </c>
      <c r="BR117" t="s">
        <v>2826</v>
      </c>
      <c r="BS117" t="s">
        <v>1956</v>
      </c>
      <c r="BT117" t="str">
        <f>HYPERLINK("https%3A%2F%2Fwww.webofscience.com%2Fwos%2Fwoscc%2Ffull-record%2FWOS:000362308200088","View Full Record in Web of Science")</f>
        <v>View Full Record in Web of Science</v>
      </c>
    </row>
    <row r="118" spans="1:72" ht="12">
      <c r="A118" t="s">
        <v>70</v>
      </c>
      <c r="B118" t="s">
        <v>1957</v>
      </c>
      <c r="F118" t="s">
        <v>1958</v>
      </c>
      <c r="I118" t="s">
        <v>1959</v>
      </c>
      <c r="J118" t="s">
        <v>1960</v>
      </c>
      <c r="M118" t="s">
        <v>76</v>
      </c>
      <c r="N118" t="s">
        <v>100</v>
      </c>
      <c r="T118" t="s">
        <v>1961</v>
      </c>
      <c r="U118" t="s">
        <v>1962</v>
      </c>
      <c r="V118" t="s">
        <v>1963</v>
      </c>
      <c r="W118" t="s">
        <v>1964</v>
      </c>
      <c r="Y118" t="s">
        <v>1965</v>
      </c>
      <c r="Z118" t="s">
        <v>1966</v>
      </c>
      <c r="AA118" t="s">
        <v>3052</v>
      </c>
      <c r="AB118" t="s">
        <v>3053</v>
      </c>
      <c r="AC118" t="s">
        <v>1967</v>
      </c>
      <c r="AD118" t="s">
        <v>1968</v>
      </c>
      <c r="AE118" t="s">
        <v>1969</v>
      </c>
      <c r="AG118">
        <v>340</v>
      </c>
      <c r="AH118">
        <v>211</v>
      </c>
      <c r="AI118">
        <v>222</v>
      </c>
      <c r="AJ118">
        <v>18</v>
      </c>
      <c r="AK118">
        <v>253</v>
      </c>
      <c r="AL118" t="s">
        <v>2804</v>
      </c>
      <c r="AM118" t="s">
        <v>1970</v>
      </c>
      <c r="AN118" t="s">
        <v>1971</v>
      </c>
      <c r="AO118" t="s">
        <v>1972</v>
      </c>
      <c r="AP118" t="s">
        <v>1973</v>
      </c>
      <c r="AR118" t="s">
        <v>1974</v>
      </c>
      <c r="AS118" t="s">
        <v>1975</v>
      </c>
      <c r="AT118" t="s">
        <v>1976</v>
      </c>
      <c r="AU118">
        <v>2015</v>
      </c>
      <c r="AV118">
        <v>48</v>
      </c>
      <c r="AW118">
        <v>42</v>
      </c>
      <c r="BD118">
        <v>424005</v>
      </c>
      <c r="BE118" t="s">
        <v>1977</v>
      </c>
      <c r="BF118" t="str">
        <f>HYPERLINK("http://dx.doi.org/10.1088/0022-3727/48/42/424005","http://dx.doi.org/10.1088/0022-3727/48/42/424005")</f>
        <v>http://dx.doi.org/10.1088/0022-3727/48/42/424005</v>
      </c>
      <c r="BI118">
        <v>26</v>
      </c>
      <c r="BJ118" t="s">
        <v>1978</v>
      </c>
      <c r="BK118" t="s">
        <v>92</v>
      </c>
      <c r="BL118" t="s">
        <v>1979</v>
      </c>
      <c r="BM118" t="s">
        <v>1980</v>
      </c>
      <c r="BO118" t="s">
        <v>95</v>
      </c>
      <c r="BR118" t="s">
        <v>2826</v>
      </c>
      <c r="BS118" t="s">
        <v>1981</v>
      </c>
      <c r="BT118" t="str">
        <f>HYPERLINK("https%3A%2F%2Fwww.webofscience.com%2Fwos%2Fwoscc%2Ffull-record%2FWOS:000365875200006","View Full Record in Web of Science")</f>
        <v>View Full Record in Web of Science</v>
      </c>
    </row>
    <row r="119" spans="1:72" ht="12">
      <c r="A119" t="s">
        <v>70</v>
      </c>
      <c r="B119" t="s">
        <v>1982</v>
      </c>
      <c r="F119" t="s">
        <v>1983</v>
      </c>
      <c r="I119" t="s">
        <v>1984</v>
      </c>
      <c r="J119" t="s">
        <v>1985</v>
      </c>
      <c r="M119" t="s">
        <v>76</v>
      </c>
      <c r="N119" t="s">
        <v>100</v>
      </c>
      <c r="T119" t="s">
        <v>1986</v>
      </c>
      <c r="U119" t="s">
        <v>1987</v>
      </c>
      <c r="V119" t="s">
        <v>1988</v>
      </c>
      <c r="W119" t="s">
        <v>1989</v>
      </c>
      <c r="Y119" t="s">
        <v>1990</v>
      </c>
      <c r="Z119" t="s">
        <v>1991</v>
      </c>
      <c r="AA119" t="s">
        <v>1992</v>
      </c>
      <c r="AB119" t="s">
        <v>1993</v>
      </c>
      <c r="AC119" t="s">
        <v>1994</v>
      </c>
      <c r="AD119" t="s">
        <v>1995</v>
      </c>
      <c r="AE119" t="s">
        <v>1996</v>
      </c>
      <c r="AG119">
        <v>57</v>
      </c>
      <c r="AH119">
        <v>138</v>
      </c>
      <c r="AI119">
        <v>139</v>
      </c>
      <c r="AJ119">
        <v>3</v>
      </c>
      <c r="AK119">
        <v>32</v>
      </c>
      <c r="AL119" t="s">
        <v>1997</v>
      </c>
      <c r="AM119" t="s">
        <v>173</v>
      </c>
      <c r="AN119" t="s">
        <v>1998</v>
      </c>
      <c r="AO119" t="s">
        <v>1999</v>
      </c>
      <c r="AP119" t="s">
        <v>2000</v>
      </c>
      <c r="AR119" t="s">
        <v>2001</v>
      </c>
      <c r="AS119" t="s">
        <v>2002</v>
      </c>
      <c r="AT119" t="s">
        <v>884</v>
      </c>
      <c r="AU119">
        <v>2015</v>
      </c>
      <c r="AV119">
        <v>268</v>
      </c>
      <c r="BB119">
        <v>246</v>
      </c>
      <c r="BC119">
        <v>269</v>
      </c>
      <c r="BE119" t="s">
        <v>2003</v>
      </c>
      <c r="BF119" t="str">
        <f>HYPERLINK("http://dx.doi.org/10.1016/j.amc.2015.06.036","http://dx.doi.org/10.1016/j.amc.2015.06.036")</f>
        <v>http://dx.doi.org/10.1016/j.amc.2015.06.036</v>
      </c>
      <c r="BI119">
        <v>24</v>
      </c>
      <c r="BJ119" t="s">
        <v>1716</v>
      </c>
      <c r="BK119" t="s">
        <v>92</v>
      </c>
      <c r="BL119" t="s">
        <v>1717</v>
      </c>
      <c r="BM119" t="s">
        <v>2004</v>
      </c>
      <c r="BR119" t="s">
        <v>2826</v>
      </c>
      <c r="BS119" t="s">
        <v>2005</v>
      </c>
      <c r="BT119" t="str">
        <f>HYPERLINK("https%3A%2F%2Fwww.webofscience.com%2Fwos%2Fwoscc%2Ffull-record%2FWOS:000361769000019","View Full Record in Web of Science")</f>
        <v>View Full Record in Web of Science</v>
      </c>
    </row>
    <row r="120" spans="1:72" ht="12">
      <c r="A120" t="s">
        <v>70</v>
      </c>
      <c r="B120" t="s">
        <v>2006</v>
      </c>
      <c r="F120" t="s">
        <v>2007</v>
      </c>
      <c r="I120" t="s">
        <v>2008</v>
      </c>
      <c r="J120" t="s">
        <v>358</v>
      </c>
      <c r="M120" t="s">
        <v>76</v>
      </c>
      <c r="N120" t="s">
        <v>100</v>
      </c>
      <c r="U120" t="s">
        <v>2009</v>
      </c>
      <c r="V120" t="s">
        <v>2010</v>
      </c>
      <c r="W120" t="s">
        <v>2011</v>
      </c>
      <c r="Y120" t="s">
        <v>2012</v>
      </c>
      <c r="Z120" t="s">
        <v>2013</v>
      </c>
      <c r="AA120" t="s">
        <v>3054</v>
      </c>
      <c r="AB120" t="s">
        <v>3055</v>
      </c>
      <c r="AC120" t="s">
        <v>2014</v>
      </c>
      <c r="AD120" t="s">
        <v>2015</v>
      </c>
      <c r="AE120" t="s">
        <v>2016</v>
      </c>
      <c r="AG120">
        <v>24</v>
      </c>
      <c r="AH120">
        <v>258</v>
      </c>
      <c r="AI120">
        <v>260</v>
      </c>
      <c r="AJ120">
        <v>26</v>
      </c>
      <c r="AK120">
        <v>590</v>
      </c>
      <c r="AL120" t="s">
        <v>365</v>
      </c>
      <c r="AM120" t="s">
        <v>366</v>
      </c>
      <c r="AN120" t="s">
        <v>367</v>
      </c>
      <c r="AO120" t="s">
        <v>368</v>
      </c>
      <c r="AR120" t="s">
        <v>370</v>
      </c>
      <c r="AS120" t="s">
        <v>371</v>
      </c>
      <c r="AT120" t="s">
        <v>2017</v>
      </c>
      <c r="AU120">
        <v>2015</v>
      </c>
      <c r="AV120">
        <v>137</v>
      </c>
      <c r="AW120">
        <v>37</v>
      </c>
      <c r="BB120">
        <v>11892</v>
      </c>
      <c r="BC120">
        <v>11895</v>
      </c>
      <c r="BE120" t="s">
        <v>2018</v>
      </c>
      <c r="BF120" t="str">
        <f>HYPERLINK("http://dx.doi.org/10.1021/jacs.5b07452","http://dx.doi.org/10.1021/jacs.5b07452")</f>
        <v>http://dx.doi.org/10.1021/jacs.5b07452</v>
      </c>
      <c r="BI120">
        <v>4</v>
      </c>
      <c r="BJ120" t="s">
        <v>240</v>
      </c>
      <c r="BK120" t="s">
        <v>92</v>
      </c>
      <c r="BL120" t="s">
        <v>241</v>
      </c>
      <c r="BM120" t="s">
        <v>2019</v>
      </c>
      <c r="BN120">
        <v>26305492</v>
      </c>
      <c r="BR120" t="s">
        <v>2826</v>
      </c>
      <c r="BS120" t="s">
        <v>2020</v>
      </c>
      <c r="BT120" t="str">
        <f>HYPERLINK("https%3A%2F%2Fwww.webofscience.com%2Fwos%2Fwoscc%2Ffull-record%2FWOS:000361930000010","View Full Record in Web of Science")</f>
        <v>View Full Record in Web of Science</v>
      </c>
    </row>
    <row r="121" spans="1:72" ht="12">
      <c r="A121" t="s">
        <v>70</v>
      </c>
      <c r="B121" t="s">
        <v>2021</v>
      </c>
      <c r="F121" t="s">
        <v>2022</v>
      </c>
      <c r="I121" t="s">
        <v>2023</v>
      </c>
      <c r="J121" t="s">
        <v>719</v>
      </c>
      <c r="M121" t="s">
        <v>76</v>
      </c>
      <c r="N121" t="s">
        <v>100</v>
      </c>
      <c r="T121" t="s">
        <v>2024</v>
      </c>
      <c r="U121" t="s">
        <v>2025</v>
      </c>
      <c r="V121" t="s">
        <v>2805</v>
      </c>
      <c r="W121" t="s">
        <v>2026</v>
      </c>
      <c r="Y121" t="s">
        <v>2027</v>
      </c>
      <c r="Z121" t="s">
        <v>2028</v>
      </c>
      <c r="AB121" t="s">
        <v>2029</v>
      </c>
      <c r="AC121" t="s">
        <v>2030</v>
      </c>
      <c r="AD121" t="s">
        <v>2031</v>
      </c>
      <c r="AE121" t="s">
        <v>2032</v>
      </c>
      <c r="AG121">
        <v>51</v>
      </c>
      <c r="AH121">
        <v>161</v>
      </c>
      <c r="AI121">
        <v>189</v>
      </c>
      <c r="AJ121">
        <v>5</v>
      </c>
      <c r="AK121">
        <v>130</v>
      </c>
      <c r="AL121" t="s">
        <v>728</v>
      </c>
      <c r="AM121" t="s">
        <v>729</v>
      </c>
      <c r="AN121" t="s">
        <v>730</v>
      </c>
      <c r="AO121" t="s">
        <v>731</v>
      </c>
      <c r="AP121" t="s">
        <v>732</v>
      </c>
      <c r="AR121" t="s">
        <v>719</v>
      </c>
      <c r="AS121" t="s">
        <v>733</v>
      </c>
      <c r="AT121" t="s">
        <v>2033</v>
      </c>
      <c r="AU121">
        <v>2015</v>
      </c>
      <c r="AV121">
        <v>154</v>
      </c>
      <c r="BB121">
        <v>233</v>
      </c>
      <c r="BC121">
        <v>242</v>
      </c>
      <c r="BE121" t="s">
        <v>2034</v>
      </c>
      <c r="BF121" t="str">
        <f>HYPERLINK("http://dx.doi.org/10.1016/j.fuel.2015.03.085","http://dx.doi.org/10.1016/j.fuel.2015.03.085")</f>
        <v>http://dx.doi.org/10.1016/j.fuel.2015.03.085</v>
      </c>
      <c r="BI121">
        <v>10</v>
      </c>
      <c r="BJ121" t="s">
        <v>736</v>
      </c>
      <c r="BK121" t="s">
        <v>92</v>
      </c>
      <c r="BL121" t="s">
        <v>217</v>
      </c>
      <c r="BM121" t="s">
        <v>2035</v>
      </c>
      <c r="BR121" t="s">
        <v>2826</v>
      </c>
      <c r="BS121" t="s">
        <v>2036</v>
      </c>
      <c r="BT121" t="str">
        <f>HYPERLINK("https%3A%2F%2Fwww.webofscience.com%2Fwos%2Fwoscc%2Ffull-record%2FWOS:000353893200028","View Full Record in Web of Science")</f>
        <v>View Full Record in Web of Science</v>
      </c>
    </row>
    <row r="122" spans="1:72" ht="12">
      <c r="A122" t="s">
        <v>70</v>
      </c>
      <c r="B122" t="s">
        <v>2806</v>
      </c>
      <c r="F122" t="s">
        <v>2807</v>
      </c>
      <c r="I122" t="s">
        <v>2808</v>
      </c>
      <c r="J122" t="s">
        <v>1011</v>
      </c>
      <c r="M122" t="s">
        <v>76</v>
      </c>
      <c r="N122" t="s">
        <v>100</v>
      </c>
      <c r="T122" t="s">
        <v>2809</v>
      </c>
      <c r="U122" t="s">
        <v>2810</v>
      </c>
      <c r="V122" t="s">
        <v>2811</v>
      </c>
      <c r="W122" t="s">
        <v>2812</v>
      </c>
      <c r="Y122" t="s">
        <v>2813</v>
      </c>
      <c r="Z122" t="s">
        <v>2814</v>
      </c>
      <c r="AC122" t="s">
        <v>2815</v>
      </c>
      <c r="AD122" t="s">
        <v>2816</v>
      </c>
      <c r="AE122" t="s">
        <v>2817</v>
      </c>
      <c r="AG122">
        <v>61</v>
      </c>
      <c r="AH122">
        <v>160</v>
      </c>
      <c r="AI122">
        <v>165</v>
      </c>
      <c r="AJ122">
        <v>14</v>
      </c>
      <c r="AK122">
        <v>152</v>
      </c>
      <c r="AL122" t="s">
        <v>728</v>
      </c>
      <c r="AM122" t="s">
        <v>729</v>
      </c>
      <c r="AN122" t="s">
        <v>730</v>
      </c>
      <c r="AO122" t="s">
        <v>1020</v>
      </c>
      <c r="AP122" t="s">
        <v>1021</v>
      </c>
      <c r="AR122" t="s">
        <v>1022</v>
      </c>
      <c r="AS122" t="s">
        <v>1023</v>
      </c>
      <c r="AT122" t="s">
        <v>2818</v>
      </c>
      <c r="AU122">
        <v>2015</v>
      </c>
      <c r="AV122">
        <v>149</v>
      </c>
      <c r="BB122">
        <v>238</v>
      </c>
      <c r="BC122">
        <v>247</v>
      </c>
      <c r="BE122" t="s">
        <v>2819</v>
      </c>
      <c r="BF122" t="str">
        <f>HYPERLINK("http://dx.doi.org/10.1016/j.apenergy.2015.03.112","http://dx.doi.org/10.1016/j.apenergy.2015.03.112")</f>
        <v>http://dx.doi.org/10.1016/j.apenergy.2015.03.112</v>
      </c>
      <c r="BI122">
        <v>10</v>
      </c>
      <c r="BJ122" t="s">
        <v>736</v>
      </c>
      <c r="BK122" t="s">
        <v>144</v>
      </c>
      <c r="BL122" t="s">
        <v>217</v>
      </c>
      <c r="BM122" t="s">
        <v>2820</v>
      </c>
      <c r="BR122" t="s">
        <v>2826</v>
      </c>
      <c r="BS122" t="s">
        <v>2821</v>
      </c>
      <c r="BT122" t="str">
        <f>HYPERLINK("https%3A%2F%2Fwww.webofscience.com%2Fwos%2Fwoscc%2Ffull-record%2FWOS:000355500100021","View Full Record in Web of Science")</f>
        <v>View Full Record in Web of Science</v>
      </c>
    </row>
    <row r="123" spans="1:72" ht="12">
      <c r="A123" t="s">
        <v>70</v>
      </c>
      <c r="B123" t="s">
        <v>2037</v>
      </c>
      <c r="F123" t="s">
        <v>2038</v>
      </c>
      <c r="I123" t="s">
        <v>2039</v>
      </c>
      <c r="J123" t="s">
        <v>1542</v>
      </c>
      <c r="M123" t="s">
        <v>76</v>
      </c>
      <c r="N123" t="s">
        <v>100</v>
      </c>
      <c r="T123" t="s">
        <v>2040</v>
      </c>
      <c r="U123" t="s">
        <v>2041</v>
      </c>
      <c r="V123" t="s">
        <v>2822</v>
      </c>
      <c r="W123" t="s">
        <v>2042</v>
      </c>
      <c r="Y123" t="s">
        <v>2043</v>
      </c>
      <c r="Z123" t="s">
        <v>1354</v>
      </c>
      <c r="AB123" t="s">
        <v>1778</v>
      </c>
      <c r="AC123" t="s">
        <v>2044</v>
      </c>
      <c r="AD123" t="s">
        <v>2045</v>
      </c>
      <c r="AE123" t="s">
        <v>2046</v>
      </c>
      <c r="AG123">
        <v>30</v>
      </c>
      <c r="AH123">
        <v>176</v>
      </c>
      <c r="AI123">
        <v>191</v>
      </c>
      <c r="AJ123">
        <v>7</v>
      </c>
      <c r="AK123">
        <v>95</v>
      </c>
      <c r="AL123" t="s">
        <v>728</v>
      </c>
      <c r="AM123" t="s">
        <v>729</v>
      </c>
      <c r="AN123" t="s">
        <v>730</v>
      </c>
      <c r="AO123" t="s">
        <v>1543</v>
      </c>
      <c r="AP123" t="s">
        <v>1544</v>
      </c>
      <c r="AR123" t="s">
        <v>1545</v>
      </c>
      <c r="AS123" t="s">
        <v>1546</v>
      </c>
      <c r="AT123" t="s">
        <v>660</v>
      </c>
      <c r="AU123">
        <v>2015</v>
      </c>
      <c r="AV123">
        <v>24</v>
      </c>
      <c r="BB123">
        <v>185</v>
      </c>
      <c r="BC123">
        <v>196</v>
      </c>
      <c r="BE123" t="s">
        <v>2047</v>
      </c>
      <c r="BF123" t="str">
        <f>HYPERLINK("http://dx.doi.org/10.1016/j.jngse.2015.03.027","http://dx.doi.org/10.1016/j.jngse.2015.03.027")</f>
        <v>http://dx.doi.org/10.1016/j.jngse.2015.03.027</v>
      </c>
      <c r="BI123">
        <v>12</v>
      </c>
      <c r="BJ123" t="s">
        <v>736</v>
      </c>
      <c r="BK123" t="s">
        <v>92</v>
      </c>
      <c r="BL123" t="s">
        <v>217</v>
      </c>
      <c r="BM123" t="s">
        <v>2048</v>
      </c>
      <c r="BR123" t="s">
        <v>2826</v>
      </c>
      <c r="BS123" t="s">
        <v>2049</v>
      </c>
      <c r="BT123" t="str">
        <f>HYPERLINK("https%3A%2F%2Fwww.webofscience.com%2Fwos%2Fwoscc%2Ffull-record%2FWOS:000357546100019","View Full Record in Web of Science")</f>
        <v>View Full Record in Web of Science</v>
      </c>
    </row>
    <row r="124" spans="1:72" ht="12">
      <c r="A124" t="s">
        <v>70</v>
      </c>
      <c r="B124" t="s">
        <v>2050</v>
      </c>
      <c r="F124" t="s">
        <v>2051</v>
      </c>
      <c r="I124" t="s">
        <v>2052</v>
      </c>
      <c r="J124" t="s">
        <v>2053</v>
      </c>
      <c r="M124" t="s">
        <v>76</v>
      </c>
      <c r="N124" t="s">
        <v>100</v>
      </c>
      <c r="U124" t="s">
        <v>2054</v>
      </c>
      <c r="V124" t="s">
        <v>2055</v>
      </c>
      <c r="W124" t="s">
        <v>2056</v>
      </c>
      <c r="Y124" t="s">
        <v>1567</v>
      </c>
      <c r="Z124" t="s">
        <v>1547</v>
      </c>
      <c r="AA124" t="s">
        <v>2057</v>
      </c>
      <c r="AB124" t="s">
        <v>2058</v>
      </c>
      <c r="AC124" t="s">
        <v>2059</v>
      </c>
      <c r="AD124" t="s">
        <v>1951</v>
      </c>
      <c r="AE124" t="s">
        <v>2060</v>
      </c>
      <c r="AG124">
        <v>63</v>
      </c>
      <c r="AH124">
        <v>226</v>
      </c>
      <c r="AI124">
        <v>241</v>
      </c>
      <c r="AJ124">
        <v>6</v>
      </c>
      <c r="AK124">
        <v>152</v>
      </c>
      <c r="AL124" t="s">
        <v>365</v>
      </c>
      <c r="AM124" t="s">
        <v>366</v>
      </c>
      <c r="AN124" t="s">
        <v>367</v>
      </c>
      <c r="AO124" t="s">
        <v>2061</v>
      </c>
      <c r="AR124" t="s">
        <v>2062</v>
      </c>
      <c r="AS124" t="s">
        <v>2063</v>
      </c>
      <c r="AT124" t="s">
        <v>89</v>
      </c>
      <c r="AU124">
        <v>2015</v>
      </c>
      <c r="AV124">
        <v>54</v>
      </c>
      <c r="AW124">
        <v>12</v>
      </c>
      <c r="BB124">
        <v>3225</v>
      </c>
      <c r="BC124">
        <v>3236</v>
      </c>
      <c r="BE124" t="s">
        <v>2064</v>
      </c>
      <c r="BF124" t="str">
        <f>HYPERLINK("http://dx.doi.org/10.1021/ie504030v","http://dx.doi.org/10.1021/ie504030v")</f>
        <v>http://dx.doi.org/10.1021/ie504030v</v>
      </c>
      <c r="BI124">
        <v>12</v>
      </c>
      <c r="BJ124" t="s">
        <v>2065</v>
      </c>
      <c r="BK124" t="s">
        <v>92</v>
      </c>
      <c r="BL124" t="s">
        <v>507</v>
      </c>
      <c r="BM124" t="s">
        <v>2066</v>
      </c>
      <c r="BR124" t="s">
        <v>2826</v>
      </c>
      <c r="BS124" t="s">
        <v>2067</v>
      </c>
      <c r="BT124" t="str">
        <f>HYPERLINK("https%3A%2F%2Fwww.webofscience.com%2Fwos%2Fwoscc%2Ffull-record%2FWOS:000352246400015","View Full Record in Web of Science")</f>
        <v>View Full Record in Web of Science</v>
      </c>
    </row>
    <row r="125" spans="1:72" ht="12">
      <c r="A125" t="s">
        <v>70</v>
      </c>
      <c r="B125" t="s">
        <v>2068</v>
      </c>
      <c r="F125" t="s">
        <v>2069</v>
      </c>
      <c r="I125" t="s">
        <v>2070</v>
      </c>
      <c r="J125" t="s">
        <v>2071</v>
      </c>
      <c r="M125" t="s">
        <v>76</v>
      </c>
      <c r="N125" t="s">
        <v>100</v>
      </c>
      <c r="U125" t="s">
        <v>2072</v>
      </c>
      <c r="V125" t="s">
        <v>2073</v>
      </c>
      <c r="W125" t="s">
        <v>2074</v>
      </c>
      <c r="Y125" t="s">
        <v>2075</v>
      </c>
      <c r="Z125" t="s">
        <v>2076</v>
      </c>
      <c r="AA125" t="s">
        <v>1708</v>
      </c>
      <c r="AC125" t="s">
        <v>2077</v>
      </c>
      <c r="AD125" t="s">
        <v>2078</v>
      </c>
      <c r="AE125" t="s">
        <v>2079</v>
      </c>
      <c r="AG125">
        <v>23</v>
      </c>
      <c r="AH125">
        <v>188</v>
      </c>
      <c r="AI125">
        <v>189</v>
      </c>
      <c r="AJ125">
        <v>8</v>
      </c>
      <c r="AK125">
        <v>65</v>
      </c>
      <c r="AL125" t="s">
        <v>2080</v>
      </c>
      <c r="AM125" t="s">
        <v>2081</v>
      </c>
      <c r="AN125" t="s">
        <v>2082</v>
      </c>
      <c r="AO125" t="s">
        <v>2083</v>
      </c>
      <c r="AP125" t="s">
        <v>2084</v>
      </c>
      <c r="AR125" t="s">
        <v>2085</v>
      </c>
      <c r="AS125" t="s">
        <v>2086</v>
      </c>
      <c r="AT125" t="s">
        <v>695</v>
      </c>
      <c r="AU125">
        <v>2015</v>
      </c>
      <c r="AV125">
        <v>91</v>
      </c>
      <c r="AW125">
        <v>3</v>
      </c>
      <c r="BD125">
        <v>33202</v>
      </c>
      <c r="BE125" t="s">
        <v>2087</v>
      </c>
      <c r="BF125" t="str">
        <f>HYPERLINK("http://dx.doi.org/10.1103/PhysRevE.91.033202","http://dx.doi.org/10.1103/PhysRevE.91.033202")</f>
        <v>http://dx.doi.org/10.1103/PhysRevE.91.033202</v>
      </c>
      <c r="BI125">
        <v>8</v>
      </c>
      <c r="BJ125" t="s">
        <v>2088</v>
      </c>
      <c r="BK125" t="s">
        <v>92</v>
      </c>
      <c r="BL125" t="s">
        <v>1979</v>
      </c>
      <c r="BM125" t="s">
        <v>2089</v>
      </c>
      <c r="BN125">
        <v>25871233</v>
      </c>
      <c r="BR125" t="s">
        <v>2826</v>
      </c>
      <c r="BS125" t="s">
        <v>2090</v>
      </c>
      <c r="BT125" t="str">
        <f>HYPERLINK("https%3A%2F%2Fwww.webofscience.com%2Fwos%2Fwoscc%2Ffull-record%2FWOS:000350849600009","View Full Record in Web of Science")</f>
        <v>View Full Record in Web of Science</v>
      </c>
    </row>
    <row r="126" spans="1:72" ht="12">
      <c r="A126" t="s">
        <v>70</v>
      </c>
      <c r="B126" t="s">
        <v>2091</v>
      </c>
      <c r="F126" t="s">
        <v>2092</v>
      </c>
      <c r="I126" t="s">
        <v>2093</v>
      </c>
      <c r="J126" t="s">
        <v>1542</v>
      </c>
      <c r="M126" t="s">
        <v>76</v>
      </c>
      <c r="N126" t="s">
        <v>100</v>
      </c>
      <c r="T126" t="s">
        <v>2094</v>
      </c>
      <c r="U126" t="s">
        <v>2095</v>
      </c>
      <c r="V126" t="s">
        <v>2096</v>
      </c>
      <c r="W126" t="s">
        <v>2097</v>
      </c>
      <c r="Y126" t="s">
        <v>2098</v>
      </c>
      <c r="Z126" t="s">
        <v>2099</v>
      </c>
      <c r="AA126" t="s">
        <v>2100</v>
      </c>
      <c r="AB126" t="s">
        <v>2101</v>
      </c>
      <c r="AC126" t="s">
        <v>2102</v>
      </c>
      <c r="AD126" t="s">
        <v>2103</v>
      </c>
      <c r="AE126" t="s">
        <v>2104</v>
      </c>
      <c r="AG126">
        <v>41</v>
      </c>
      <c r="AH126">
        <v>177</v>
      </c>
      <c r="AI126">
        <v>206</v>
      </c>
      <c r="AJ126">
        <v>3</v>
      </c>
      <c r="AK126">
        <v>142</v>
      </c>
      <c r="AL126" t="s">
        <v>728</v>
      </c>
      <c r="AM126" t="s">
        <v>729</v>
      </c>
      <c r="AN126" t="s">
        <v>730</v>
      </c>
      <c r="AO126" t="s">
        <v>1543</v>
      </c>
      <c r="AP126" t="s">
        <v>1544</v>
      </c>
      <c r="AR126" t="s">
        <v>1545</v>
      </c>
      <c r="AS126" t="s">
        <v>1546</v>
      </c>
      <c r="AT126" t="s">
        <v>324</v>
      </c>
      <c r="AU126">
        <v>2015</v>
      </c>
      <c r="AV126">
        <v>23</v>
      </c>
      <c r="BB126">
        <v>464</v>
      </c>
      <c r="BC126">
        <v>473</v>
      </c>
      <c r="BE126" t="s">
        <v>2105</v>
      </c>
      <c r="BF126" t="str">
        <f>HYPERLINK("http://dx.doi.org/10.1016/j.jngse.2015.02.031","http://dx.doi.org/10.1016/j.jngse.2015.02.031")</f>
        <v>http://dx.doi.org/10.1016/j.jngse.2015.02.031</v>
      </c>
      <c r="BI126">
        <v>10</v>
      </c>
      <c r="BJ126" t="s">
        <v>736</v>
      </c>
      <c r="BK126" t="s">
        <v>92</v>
      </c>
      <c r="BL126" t="s">
        <v>217</v>
      </c>
      <c r="BM126" t="s">
        <v>2106</v>
      </c>
      <c r="BR126" t="s">
        <v>2826</v>
      </c>
      <c r="BS126" t="s">
        <v>2107</v>
      </c>
      <c r="BT126" t="str">
        <f>HYPERLINK("https%3A%2F%2Fwww.webofscience.com%2Fwos%2Fwoscc%2Ffull-record%2FWOS:000353007800047","View Full Record in Web of Science")</f>
        <v>View Full Record in Web of Science</v>
      </c>
    </row>
    <row r="127" spans="1:72" ht="12">
      <c r="A127" t="s">
        <v>70</v>
      </c>
      <c r="B127" t="s">
        <v>2108</v>
      </c>
      <c r="F127" t="s">
        <v>2109</v>
      </c>
      <c r="I127" t="s">
        <v>2110</v>
      </c>
      <c r="J127" t="s">
        <v>719</v>
      </c>
      <c r="M127" t="s">
        <v>76</v>
      </c>
      <c r="N127" t="s">
        <v>100</v>
      </c>
      <c r="T127" t="s">
        <v>2111</v>
      </c>
      <c r="U127" t="s">
        <v>2112</v>
      </c>
      <c r="V127" t="s">
        <v>2113</v>
      </c>
      <c r="W127" t="s">
        <v>2114</v>
      </c>
      <c r="Y127" t="s">
        <v>2115</v>
      </c>
      <c r="Z127" t="s">
        <v>2116</v>
      </c>
      <c r="AA127" t="s">
        <v>2636</v>
      </c>
      <c r="AB127" t="s">
        <v>2637</v>
      </c>
      <c r="AG127">
        <v>129</v>
      </c>
      <c r="AH127">
        <v>257</v>
      </c>
      <c r="AI127">
        <v>263</v>
      </c>
      <c r="AJ127">
        <v>31</v>
      </c>
      <c r="AK127">
        <v>327</v>
      </c>
      <c r="AL127" t="s">
        <v>728</v>
      </c>
      <c r="AM127" t="s">
        <v>729</v>
      </c>
      <c r="AN127" t="s">
        <v>730</v>
      </c>
      <c r="AO127" t="s">
        <v>731</v>
      </c>
      <c r="AP127" t="s">
        <v>732</v>
      </c>
      <c r="AR127" t="s">
        <v>719</v>
      </c>
      <c r="AS127" t="s">
        <v>733</v>
      </c>
      <c r="AT127" t="s">
        <v>1177</v>
      </c>
      <c r="AU127">
        <v>2015</v>
      </c>
      <c r="AV127">
        <v>141</v>
      </c>
      <c r="BB127">
        <v>120</v>
      </c>
      <c r="BC127">
        <v>135</v>
      </c>
      <c r="BE127" t="s">
        <v>2117</v>
      </c>
      <c r="BF127" t="str">
        <f>HYPERLINK("http://dx.doi.org/10.1016/j.fuel.2014.10.030","http://dx.doi.org/10.1016/j.fuel.2014.10.030")</f>
        <v>http://dx.doi.org/10.1016/j.fuel.2014.10.030</v>
      </c>
      <c r="BI127">
        <v>16</v>
      </c>
      <c r="BJ127" t="s">
        <v>736</v>
      </c>
      <c r="BK127" t="s">
        <v>144</v>
      </c>
      <c r="BL127" t="s">
        <v>217</v>
      </c>
      <c r="BM127" t="s">
        <v>2118</v>
      </c>
      <c r="BR127" t="s">
        <v>2826</v>
      </c>
      <c r="BS127" t="s">
        <v>2119</v>
      </c>
      <c r="BT127" t="str">
        <f>HYPERLINK("https%3A%2F%2Fwww.webofscience.com%2Fwos%2Fwoscc%2Ffull-record%2FWOS:000345698800014","View Full Record in Web of Science")</f>
        <v>View Full Record in Web of Science</v>
      </c>
    </row>
    <row r="128" spans="1:72" ht="12">
      <c r="A128" t="s">
        <v>70</v>
      </c>
      <c r="B128" t="s">
        <v>2120</v>
      </c>
      <c r="F128" t="s">
        <v>2121</v>
      </c>
      <c r="I128" t="s">
        <v>2122</v>
      </c>
      <c r="J128" t="s">
        <v>792</v>
      </c>
      <c r="M128" t="s">
        <v>76</v>
      </c>
      <c r="N128" t="s">
        <v>100</v>
      </c>
      <c r="U128" t="s">
        <v>2123</v>
      </c>
      <c r="V128" t="s">
        <v>2124</v>
      </c>
      <c r="W128" t="s">
        <v>2125</v>
      </c>
      <c r="Y128" t="s">
        <v>2126</v>
      </c>
      <c r="Z128" t="s">
        <v>2127</v>
      </c>
      <c r="AA128" t="s">
        <v>2128</v>
      </c>
      <c r="AB128" t="s">
        <v>2129</v>
      </c>
      <c r="AC128" t="s">
        <v>2130</v>
      </c>
      <c r="AD128" t="s">
        <v>2131</v>
      </c>
      <c r="AE128" t="s">
        <v>2132</v>
      </c>
      <c r="AG128">
        <v>47</v>
      </c>
      <c r="AH128">
        <v>453</v>
      </c>
      <c r="AI128">
        <v>466</v>
      </c>
      <c r="AJ128">
        <v>76</v>
      </c>
      <c r="AK128">
        <v>1024</v>
      </c>
      <c r="AL128" t="s">
        <v>82</v>
      </c>
      <c r="AM128" t="s">
        <v>83</v>
      </c>
      <c r="AN128" t="s">
        <v>84</v>
      </c>
      <c r="AO128" t="s">
        <v>801</v>
      </c>
      <c r="AP128" t="s">
        <v>802</v>
      </c>
      <c r="AR128" t="s">
        <v>803</v>
      </c>
      <c r="AS128" t="s">
        <v>804</v>
      </c>
      <c r="AU128">
        <v>2015</v>
      </c>
      <c r="AV128">
        <v>3</v>
      </c>
      <c r="AW128">
        <v>2</v>
      </c>
      <c r="BB128">
        <v>542</v>
      </c>
      <c r="BC128">
        <v>546</v>
      </c>
      <c r="BE128" t="s">
        <v>2133</v>
      </c>
      <c r="BF128" t="str">
        <f>HYPERLINK("http://dx.doi.org/10.1039/c4ta05483k","http://dx.doi.org/10.1039/c4ta05483k")</f>
        <v>http://dx.doi.org/10.1039/c4ta05483k</v>
      </c>
      <c r="BI128">
        <v>5</v>
      </c>
      <c r="BJ128" t="s">
        <v>806</v>
      </c>
      <c r="BK128" t="s">
        <v>92</v>
      </c>
      <c r="BL128" t="s">
        <v>807</v>
      </c>
      <c r="BM128" t="s">
        <v>2134</v>
      </c>
      <c r="BR128" t="s">
        <v>2826</v>
      </c>
      <c r="BS128" t="s">
        <v>2135</v>
      </c>
      <c r="BT128" t="str">
        <f>HYPERLINK("https%3A%2F%2Fwww.webofscience.com%2Fwos%2Fwoscc%2Ffull-record%2FWOS:000346082100012","View Full Record in Web of Science")</f>
        <v>View Full Record in Web of Science</v>
      </c>
    </row>
    <row r="129" spans="1:72" ht="12">
      <c r="A129" t="s">
        <v>70</v>
      </c>
      <c r="B129" t="s">
        <v>2136</v>
      </c>
      <c r="F129" t="s">
        <v>2137</v>
      </c>
      <c r="I129" t="s">
        <v>2138</v>
      </c>
      <c r="J129" t="s">
        <v>2139</v>
      </c>
      <c r="M129" t="s">
        <v>76</v>
      </c>
      <c r="N129" t="s">
        <v>100</v>
      </c>
      <c r="U129" t="s">
        <v>2140</v>
      </c>
      <c r="V129" t="s">
        <v>2141</v>
      </c>
      <c r="W129" t="s">
        <v>2142</v>
      </c>
      <c r="Y129" t="s">
        <v>2143</v>
      </c>
      <c r="Z129" t="s">
        <v>2144</v>
      </c>
      <c r="AA129" t="s">
        <v>3056</v>
      </c>
      <c r="AB129" t="s">
        <v>2823</v>
      </c>
      <c r="AC129" t="s">
        <v>2145</v>
      </c>
      <c r="AD129" t="s">
        <v>2146</v>
      </c>
      <c r="AE129" t="s">
        <v>2147</v>
      </c>
      <c r="AG129">
        <v>76</v>
      </c>
      <c r="AH129">
        <v>213</v>
      </c>
      <c r="AI129">
        <v>233</v>
      </c>
      <c r="AJ129">
        <v>15</v>
      </c>
      <c r="AK129">
        <v>449</v>
      </c>
      <c r="AL129" t="s">
        <v>82</v>
      </c>
      <c r="AM129" t="s">
        <v>83</v>
      </c>
      <c r="AN129" t="s">
        <v>84</v>
      </c>
      <c r="AO129" t="s">
        <v>2148</v>
      </c>
      <c r="AP129" t="s">
        <v>2149</v>
      </c>
      <c r="AR129" t="s">
        <v>2150</v>
      </c>
      <c r="AS129" t="s">
        <v>2151</v>
      </c>
      <c r="AU129">
        <v>2015</v>
      </c>
      <c r="AV129">
        <v>17</v>
      </c>
      <c r="AW129">
        <v>4</v>
      </c>
      <c r="BB129">
        <v>2464</v>
      </c>
      <c r="BC129">
        <v>2472</v>
      </c>
      <c r="BE129" t="s">
        <v>2152</v>
      </c>
      <c r="BF129" t="str">
        <f>HYPERLINK("http://dx.doi.org/10.1039/c4gc02425g","http://dx.doi.org/10.1039/c4gc02425g")</f>
        <v>http://dx.doi.org/10.1039/c4gc02425g</v>
      </c>
      <c r="BI129">
        <v>9</v>
      </c>
      <c r="BJ129" t="s">
        <v>2153</v>
      </c>
      <c r="BK129" t="s">
        <v>92</v>
      </c>
      <c r="BL129" t="s">
        <v>2154</v>
      </c>
      <c r="BM129" t="s">
        <v>2155</v>
      </c>
      <c r="BR129" t="s">
        <v>2826</v>
      </c>
      <c r="BS129" t="s">
        <v>2156</v>
      </c>
      <c r="BT129" t="str">
        <f>HYPERLINK("https%3A%2F%2Fwww.webofscience.com%2Fwos%2Fwoscc%2Ffull-record%2FWOS:000352724200052","View Full Record in Web of Science")</f>
        <v>View Full Record in Web of Science</v>
      </c>
    </row>
    <row r="130" spans="1:72" ht="12">
      <c r="A130" t="s">
        <v>70</v>
      </c>
      <c r="B130" t="s">
        <v>2157</v>
      </c>
      <c r="F130" t="s">
        <v>2158</v>
      </c>
      <c r="I130" t="s">
        <v>2159</v>
      </c>
      <c r="J130" t="s">
        <v>1159</v>
      </c>
      <c r="M130" t="s">
        <v>76</v>
      </c>
      <c r="N130" t="s">
        <v>100</v>
      </c>
      <c r="U130" t="s">
        <v>2160</v>
      </c>
      <c r="V130" t="s">
        <v>2161</v>
      </c>
      <c r="W130" t="s">
        <v>2162</v>
      </c>
      <c r="Y130" t="s">
        <v>2163</v>
      </c>
      <c r="Z130" t="s">
        <v>2164</v>
      </c>
      <c r="AA130" t="s">
        <v>3057</v>
      </c>
      <c r="AB130" t="s">
        <v>3058</v>
      </c>
      <c r="AC130" t="s">
        <v>2165</v>
      </c>
      <c r="AD130" t="s">
        <v>2166</v>
      </c>
      <c r="AE130" t="s">
        <v>2167</v>
      </c>
      <c r="AG130">
        <v>41</v>
      </c>
      <c r="AH130">
        <v>405</v>
      </c>
      <c r="AI130">
        <v>406</v>
      </c>
      <c r="AJ130">
        <v>20</v>
      </c>
      <c r="AK130">
        <v>483</v>
      </c>
      <c r="AL130" t="s">
        <v>753</v>
      </c>
      <c r="AM130" t="s">
        <v>109</v>
      </c>
      <c r="AN130" t="s">
        <v>754</v>
      </c>
      <c r="AO130" t="s">
        <v>1168</v>
      </c>
      <c r="AR130" t="s">
        <v>1169</v>
      </c>
      <c r="AS130" t="s">
        <v>1170</v>
      </c>
      <c r="AT130" t="s">
        <v>1521</v>
      </c>
      <c r="AU130">
        <v>2014</v>
      </c>
      <c r="AV130">
        <v>5</v>
      </c>
      <c r="BD130">
        <v>5246</v>
      </c>
      <c r="BE130" t="s">
        <v>2168</v>
      </c>
      <c r="BF130" t="str">
        <f>HYPERLINK("http://dx.doi.org/10.1038/ncomms6246","http://dx.doi.org/10.1038/ncomms6246")</f>
        <v>http://dx.doi.org/10.1038/ncomms6246</v>
      </c>
      <c r="BI130">
        <v>9</v>
      </c>
      <c r="BJ130" t="s">
        <v>1173</v>
      </c>
      <c r="BK130" t="s">
        <v>92</v>
      </c>
      <c r="BL130" t="s">
        <v>1174</v>
      </c>
      <c r="BM130" t="s">
        <v>2169</v>
      </c>
      <c r="BN130">
        <v>25404060</v>
      </c>
      <c r="BO130" t="s">
        <v>2604</v>
      </c>
      <c r="BR130" t="s">
        <v>2826</v>
      </c>
      <c r="BS130" t="s">
        <v>2170</v>
      </c>
      <c r="BT130" t="str">
        <f>HYPERLINK("https%3A%2F%2Fwww.webofscience.com%2Fwos%2Fwoscc%2Ffull-record%2FWOS:000345653500001","View Full Record in Web of Science")</f>
        <v>View Full Record in Web of Science</v>
      </c>
    </row>
    <row r="131" spans="1:72" ht="12">
      <c r="A131" t="s">
        <v>70</v>
      </c>
      <c r="B131" t="s">
        <v>2171</v>
      </c>
      <c r="F131" t="s">
        <v>2172</v>
      </c>
      <c r="I131" t="s">
        <v>2173</v>
      </c>
      <c r="J131" t="s">
        <v>379</v>
      </c>
      <c r="M131" t="s">
        <v>76</v>
      </c>
      <c r="N131" t="s">
        <v>100</v>
      </c>
      <c r="T131" t="s">
        <v>2174</v>
      </c>
      <c r="U131" t="s">
        <v>2175</v>
      </c>
      <c r="V131" t="s">
        <v>2176</v>
      </c>
      <c r="W131" t="s">
        <v>2177</v>
      </c>
      <c r="Y131" t="s">
        <v>2178</v>
      </c>
      <c r="Z131" t="s">
        <v>2179</v>
      </c>
      <c r="AC131" t="s">
        <v>2180</v>
      </c>
      <c r="AD131" t="s">
        <v>2181</v>
      </c>
      <c r="AE131" t="s">
        <v>2182</v>
      </c>
      <c r="AG131">
        <v>45</v>
      </c>
      <c r="AH131">
        <v>377</v>
      </c>
      <c r="AI131">
        <v>389</v>
      </c>
      <c r="AJ131">
        <v>32</v>
      </c>
      <c r="AK131">
        <v>1258</v>
      </c>
      <c r="AL131" t="s">
        <v>942</v>
      </c>
      <c r="AM131" t="s">
        <v>135</v>
      </c>
      <c r="AN131" t="s">
        <v>943</v>
      </c>
      <c r="AO131" t="s">
        <v>389</v>
      </c>
      <c r="AP131" t="s">
        <v>390</v>
      </c>
      <c r="AR131" t="s">
        <v>391</v>
      </c>
      <c r="AS131" t="s">
        <v>392</v>
      </c>
      <c r="AT131" t="s">
        <v>213</v>
      </c>
      <c r="AU131">
        <v>2014</v>
      </c>
      <c r="AV131">
        <v>158</v>
      </c>
      <c r="BB131">
        <v>20</v>
      </c>
      <c r="BC131">
        <v>29</v>
      </c>
      <c r="BE131" t="s">
        <v>2183</v>
      </c>
      <c r="BF131" t="str">
        <f>HYPERLINK("http://dx.doi.org/10.1016/j.apcatb.2014.03.037","http://dx.doi.org/10.1016/j.apcatb.2014.03.037")</f>
        <v>http://dx.doi.org/10.1016/j.apcatb.2014.03.037</v>
      </c>
      <c r="BI131">
        <v>10</v>
      </c>
      <c r="BJ131" t="s">
        <v>395</v>
      </c>
      <c r="BK131" t="s">
        <v>92</v>
      </c>
      <c r="BL131" t="s">
        <v>396</v>
      </c>
      <c r="BM131" t="s">
        <v>2184</v>
      </c>
      <c r="BR131" t="s">
        <v>2826</v>
      </c>
      <c r="BS131" t="s">
        <v>2185</v>
      </c>
      <c r="BT131" t="str">
        <f>HYPERLINK("https%3A%2F%2Fwww.webofscience.com%2Fwos%2Fwoscc%2Ffull-record%2FWOS:000339133500003","View Full Record in Web of Science")</f>
        <v>View Full Record in Web of Science</v>
      </c>
    </row>
    <row r="132" spans="1:72" ht="12">
      <c r="A132" t="s">
        <v>70</v>
      </c>
      <c r="B132" t="s">
        <v>2186</v>
      </c>
      <c r="F132" t="s">
        <v>2187</v>
      </c>
      <c r="I132" t="s">
        <v>2188</v>
      </c>
      <c r="J132" t="s">
        <v>2189</v>
      </c>
      <c r="M132" t="s">
        <v>76</v>
      </c>
      <c r="N132" t="s">
        <v>100</v>
      </c>
      <c r="T132" t="s">
        <v>2190</v>
      </c>
      <c r="U132" t="s">
        <v>2191</v>
      </c>
      <c r="V132" t="s">
        <v>2192</v>
      </c>
      <c r="W132" t="s">
        <v>2193</v>
      </c>
      <c r="Y132" t="s">
        <v>2194</v>
      </c>
      <c r="Z132" t="s">
        <v>2195</v>
      </c>
      <c r="AA132" t="s">
        <v>2196</v>
      </c>
      <c r="AB132" t="s">
        <v>2197</v>
      </c>
      <c r="AC132" t="s">
        <v>2198</v>
      </c>
      <c r="AD132" t="s">
        <v>2199</v>
      </c>
      <c r="AE132" t="s">
        <v>2200</v>
      </c>
      <c r="AG132">
        <v>282</v>
      </c>
      <c r="AH132">
        <v>530</v>
      </c>
      <c r="AI132">
        <v>548</v>
      </c>
      <c r="AJ132">
        <v>71</v>
      </c>
      <c r="AK132">
        <v>928</v>
      </c>
      <c r="AL132" t="s">
        <v>365</v>
      </c>
      <c r="AM132" t="s">
        <v>366</v>
      </c>
      <c r="AN132" t="s">
        <v>367</v>
      </c>
      <c r="AO132" t="s">
        <v>2201</v>
      </c>
      <c r="AR132" t="s">
        <v>2202</v>
      </c>
      <c r="AS132" t="s">
        <v>2203</v>
      </c>
      <c r="AT132" t="s">
        <v>1043</v>
      </c>
      <c r="AU132">
        <v>2014</v>
      </c>
      <c r="AV132">
        <v>4</v>
      </c>
      <c r="AW132">
        <v>9</v>
      </c>
      <c r="BB132">
        <v>2917</v>
      </c>
      <c r="BC132">
        <v>2940</v>
      </c>
      <c r="BE132" t="s">
        <v>2204</v>
      </c>
      <c r="BF132" t="str">
        <f>HYPERLINK("http://dx.doi.org/10.1021/cs500606g","http://dx.doi.org/10.1021/cs500606g")</f>
        <v>http://dx.doi.org/10.1021/cs500606g</v>
      </c>
      <c r="BI132">
        <v>24</v>
      </c>
      <c r="BJ132" t="s">
        <v>2205</v>
      </c>
      <c r="BK132" t="s">
        <v>92</v>
      </c>
      <c r="BL132" t="s">
        <v>241</v>
      </c>
      <c r="BM132" t="s">
        <v>2206</v>
      </c>
      <c r="BR132" t="s">
        <v>2826</v>
      </c>
      <c r="BS132" t="s">
        <v>2207</v>
      </c>
      <c r="BT132" t="str">
        <f>HYPERLINK("https%3A%2F%2Fwww.webofscience.com%2Fwos%2Fwoscc%2Ffull-record%2FWOS:000341405600010","View Full Record in Web of Science")</f>
        <v>View Full Record in Web of Science</v>
      </c>
    </row>
    <row r="133" spans="1:72" ht="12">
      <c r="A133" t="s">
        <v>70</v>
      </c>
      <c r="B133" t="s">
        <v>2208</v>
      </c>
      <c r="F133" t="s">
        <v>2209</v>
      </c>
      <c r="I133" t="s">
        <v>2210</v>
      </c>
      <c r="J133" t="s">
        <v>1217</v>
      </c>
      <c r="M133" t="s">
        <v>76</v>
      </c>
      <c r="N133" t="s">
        <v>77</v>
      </c>
      <c r="T133" t="s">
        <v>2211</v>
      </c>
      <c r="U133" t="s">
        <v>2212</v>
      </c>
      <c r="V133" t="s">
        <v>2213</v>
      </c>
      <c r="W133" t="s">
        <v>2214</v>
      </c>
      <c r="Y133" t="s">
        <v>2215</v>
      </c>
      <c r="Z133" t="s">
        <v>2216</v>
      </c>
      <c r="AC133" t="s">
        <v>2217</v>
      </c>
      <c r="AD133" t="s">
        <v>2218</v>
      </c>
      <c r="AE133" t="s">
        <v>2219</v>
      </c>
      <c r="AG133">
        <v>69</v>
      </c>
      <c r="AH133">
        <v>205</v>
      </c>
      <c r="AI133">
        <v>212</v>
      </c>
      <c r="AJ133">
        <v>24</v>
      </c>
      <c r="AK133">
        <v>263</v>
      </c>
      <c r="AL133" t="s">
        <v>981</v>
      </c>
      <c r="AM133" t="s">
        <v>729</v>
      </c>
      <c r="AN133" t="s">
        <v>982</v>
      </c>
      <c r="AO133" t="s">
        <v>1225</v>
      </c>
      <c r="AR133" t="s">
        <v>1226</v>
      </c>
      <c r="AS133" t="s">
        <v>1227</v>
      </c>
      <c r="AT133" t="s">
        <v>603</v>
      </c>
      <c r="AU133">
        <v>2014</v>
      </c>
      <c r="AV133">
        <v>36</v>
      </c>
      <c r="BB133">
        <v>236</v>
      </c>
      <c r="BC133">
        <v>246</v>
      </c>
      <c r="BE133" t="s">
        <v>2220</v>
      </c>
      <c r="BF133" t="str">
        <f>HYPERLINK("http://dx.doi.org/10.1016/j.rser.2014.04.052","http://dx.doi.org/10.1016/j.rser.2014.04.052")</f>
        <v>http://dx.doi.org/10.1016/j.rser.2014.04.052</v>
      </c>
      <c r="BI133">
        <v>11</v>
      </c>
      <c r="BJ133" t="s">
        <v>1229</v>
      </c>
      <c r="BK133" t="s">
        <v>92</v>
      </c>
      <c r="BL133" t="s">
        <v>1230</v>
      </c>
      <c r="BM133" t="s">
        <v>2221</v>
      </c>
      <c r="BR133" t="s">
        <v>2826</v>
      </c>
      <c r="BS133" t="s">
        <v>2222</v>
      </c>
      <c r="BT133" t="str">
        <f>HYPERLINK("https%3A%2F%2Fwww.webofscience.com%2Fwos%2Fwoscc%2Ffull-record%2FWOS:000339151200021","View Full Record in Web of Science")</f>
        <v>View Full Record in Web of Science</v>
      </c>
    </row>
    <row r="134" spans="1:72" ht="12">
      <c r="A134" t="s">
        <v>70</v>
      </c>
      <c r="B134" t="s">
        <v>2223</v>
      </c>
      <c r="F134" t="s">
        <v>2224</v>
      </c>
      <c r="I134" t="s">
        <v>2225</v>
      </c>
      <c r="J134" t="s">
        <v>2226</v>
      </c>
      <c r="M134" t="s">
        <v>76</v>
      </c>
      <c r="N134" t="s">
        <v>100</v>
      </c>
      <c r="U134" t="s">
        <v>2227</v>
      </c>
      <c r="V134" t="s">
        <v>2228</v>
      </c>
      <c r="W134" t="s">
        <v>2229</v>
      </c>
      <c r="Y134" t="s">
        <v>2230</v>
      </c>
      <c r="Z134" t="s">
        <v>2231</v>
      </c>
      <c r="AA134" t="s">
        <v>2824</v>
      </c>
      <c r="AB134" t="s">
        <v>2232</v>
      </c>
      <c r="AC134" t="s">
        <v>2233</v>
      </c>
      <c r="AD134" t="s">
        <v>2234</v>
      </c>
      <c r="AE134" t="s">
        <v>2235</v>
      </c>
      <c r="AG134">
        <v>32</v>
      </c>
      <c r="AH134">
        <v>210</v>
      </c>
      <c r="AI134">
        <v>224</v>
      </c>
      <c r="AJ134">
        <v>5</v>
      </c>
      <c r="AK134">
        <v>135</v>
      </c>
      <c r="AL134" t="s">
        <v>753</v>
      </c>
      <c r="AM134" t="s">
        <v>173</v>
      </c>
      <c r="AN134" t="s">
        <v>2236</v>
      </c>
      <c r="AO134" t="s">
        <v>2237</v>
      </c>
      <c r="AP134" t="s">
        <v>2238</v>
      </c>
      <c r="AR134" t="s">
        <v>2239</v>
      </c>
      <c r="AS134" t="s">
        <v>2240</v>
      </c>
      <c r="AT134" t="s">
        <v>174</v>
      </c>
      <c r="AU134">
        <v>2014</v>
      </c>
      <c r="AV134">
        <v>7</v>
      </c>
      <c r="AW134">
        <v>6</v>
      </c>
      <c r="BB134">
        <v>470</v>
      </c>
      <c r="BC134">
        <v>475</v>
      </c>
      <c r="BE134" t="s">
        <v>2241</v>
      </c>
      <c r="BF134" t="str">
        <f>HYPERLINK("http://dx.doi.org/10.1038/NGEO2166","http://dx.doi.org/10.1038/NGEO2166")</f>
        <v>http://dx.doi.org/10.1038/NGEO2166</v>
      </c>
      <c r="BI134">
        <v>6</v>
      </c>
      <c r="BJ134" t="s">
        <v>326</v>
      </c>
      <c r="BK134" t="s">
        <v>92</v>
      </c>
      <c r="BL134" t="s">
        <v>327</v>
      </c>
      <c r="BM134" t="s">
        <v>2242</v>
      </c>
      <c r="BO134" t="s">
        <v>2243</v>
      </c>
      <c r="BR134" t="s">
        <v>2826</v>
      </c>
      <c r="BS134" t="s">
        <v>2244</v>
      </c>
      <c r="BT134" t="str">
        <f>HYPERLINK("https%3A%2F%2Fwww.webofscience.com%2Fwos%2Fwoscc%2Ffull-record%2FWOS:000337164400021","View Full Record in Web of Science")</f>
        <v>View Full Record in Web of Science</v>
      </c>
    </row>
    <row r="135" spans="1:72" ht="12">
      <c r="A135" t="s">
        <v>70</v>
      </c>
      <c r="B135" t="s">
        <v>2245</v>
      </c>
      <c r="F135" t="s">
        <v>2246</v>
      </c>
      <c r="I135" t="s">
        <v>2247</v>
      </c>
      <c r="J135" t="s">
        <v>1823</v>
      </c>
      <c r="M135" t="s">
        <v>76</v>
      </c>
      <c r="N135" t="s">
        <v>100</v>
      </c>
      <c r="U135" t="s">
        <v>2248</v>
      </c>
      <c r="V135" t="s">
        <v>2249</v>
      </c>
      <c r="W135" t="s">
        <v>2250</v>
      </c>
      <c r="Y135" t="s">
        <v>2251</v>
      </c>
      <c r="Z135" t="s">
        <v>2252</v>
      </c>
      <c r="AA135" t="s">
        <v>400</v>
      </c>
      <c r="AB135" t="s">
        <v>1793</v>
      </c>
      <c r="AG135">
        <v>27</v>
      </c>
      <c r="AH135">
        <v>297</v>
      </c>
      <c r="AI135">
        <v>314</v>
      </c>
      <c r="AJ135">
        <v>5</v>
      </c>
      <c r="AK135">
        <v>53</v>
      </c>
      <c r="AL135" t="s">
        <v>1833</v>
      </c>
      <c r="AM135" t="s">
        <v>1834</v>
      </c>
      <c r="AN135" t="s">
        <v>1835</v>
      </c>
      <c r="AO135" t="s">
        <v>1836</v>
      </c>
      <c r="AP135" t="s">
        <v>1837</v>
      </c>
      <c r="AR135" t="s">
        <v>1823</v>
      </c>
      <c r="AS135" t="s">
        <v>1838</v>
      </c>
      <c r="AT135" t="s">
        <v>2253</v>
      </c>
      <c r="AU135">
        <v>2014</v>
      </c>
      <c r="AV135">
        <v>79</v>
      </c>
      <c r="AW135">
        <v>3</v>
      </c>
      <c r="BB135" t="s">
        <v>2254</v>
      </c>
      <c r="BC135" t="s">
        <v>2255</v>
      </c>
      <c r="BE135" t="s">
        <v>2256</v>
      </c>
      <c r="BF135" t="str">
        <f>HYPERLINK("http://dx.doi.org/10.1190/GEO2013-0080.1","http://dx.doi.org/10.1190/GEO2013-0080.1")</f>
        <v>http://dx.doi.org/10.1190/GEO2013-0080.1</v>
      </c>
      <c r="BI135">
        <v>11</v>
      </c>
      <c r="BJ135" t="s">
        <v>1804</v>
      </c>
      <c r="BK135" t="s">
        <v>92</v>
      </c>
      <c r="BL135" t="s">
        <v>1804</v>
      </c>
      <c r="BM135" t="s">
        <v>2257</v>
      </c>
      <c r="BR135" t="s">
        <v>2826</v>
      </c>
      <c r="BS135" t="s">
        <v>2258</v>
      </c>
      <c r="BT135" t="str">
        <f>HYPERLINK("https%3A%2F%2Fwww.webofscience.com%2Fwos%2Fwoscc%2Ffull-record%2FWOS:000338322900045","View Full Record in Web of Science")</f>
        <v>View Full Record in Web of Science</v>
      </c>
    </row>
    <row r="136" spans="1:72" ht="12">
      <c r="A136" t="s">
        <v>70</v>
      </c>
      <c r="B136" t="s">
        <v>2259</v>
      </c>
      <c r="F136" t="s">
        <v>2260</v>
      </c>
      <c r="I136" t="s">
        <v>2261</v>
      </c>
      <c r="J136" t="s">
        <v>379</v>
      </c>
      <c r="M136" t="s">
        <v>76</v>
      </c>
      <c r="N136" t="s">
        <v>100</v>
      </c>
      <c r="T136" t="s">
        <v>2262</v>
      </c>
      <c r="U136" t="s">
        <v>2263</v>
      </c>
      <c r="V136" t="s">
        <v>2264</v>
      </c>
      <c r="W136" t="s">
        <v>2265</v>
      </c>
      <c r="Y136" t="s">
        <v>2266</v>
      </c>
      <c r="Z136" t="s">
        <v>2267</v>
      </c>
      <c r="AA136" t="s">
        <v>2825</v>
      </c>
      <c r="AB136" t="s">
        <v>3059</v>
      </c>
      <c r="AC136" t="s">
        <v>2268</v>
      </c>
      <c r="AD136" t="s">
        <v>867</v>
      </c>
      <c r="AE136" t="s">
        <v>2269</v>
      </c>
      <c r="AG136">
        <v>41</v>
      </c>
      <c r="AH136">
        <v>293</v>
      </c>
      <c r="AI136">
        <v>301</v>
      </c>
      <c r="AJ136">
        <v>38</v>
      </c>
      <c r="AK136">
        <v>1145</v>
      </c>
      <c r="AL136" t="s">
        <v>134</v>
      </c>
      <c r="AM136" t="s">
        <v>135</v>
      </c>
      <c r="AN136" t="s">
        <v>136</v>
      </c>
      <c r="AO136" t="s">
        <v>389</v>
      </c>
      <c r="AP136" t="s">
        <v>390</v>
      </c>
      <c r="AR136" t="s">
        <v>391</v>
      </c>
      <c r="AS136" t="s">
        <v>392</v>
      </c>
      <c r="AT136" t="s">
        <v>2270</v>
      </c>
      <c r="AU136">
        <v>2014</v>
      </c>
      <c r="AV136">
        <v>147</v>
      </c>
      <c r="BB136">
        <v>546</v>
      </c>
      <c r="BC136">
        <v>553</v>
      </c>
      <c r="BE136" t="s">
        <v>2271</v>
      </c>
      <c r="BF136" t="str">
        <f>HYPERLINK("http://dx.doi.org/10.1016/j.apcatb.2013.09.038","http://dx.doi.org/10.1016/j.apcatb.2013.09.038")</f>
        <v>http://dx.doi.org/10.1016/j.apcatb.2013.09.038</v>
      </c>
      <c r="BI136">
        <v>8</v>
      </c>
      <c r="BJ136" t="s">
        <v>395</v>
      </c>
      <c r="BK136" t="s">
        <v>92</v>
      </c>
      <c r="BL136" t="s">
        <v>396</v>
      </c>
      <c r="BM136" t="s">
        <v>2272</v>
      </c>
      <c r="BR136" t="s">
        <v>2826</v>
      </c>
      <c r="BS136" t="s">
        <v>2273</v>
      </c>
      <c r="BT136" t="str">
        <f>HYPERLINK("https%3A%2F%2Fwww.webofscience.com%2Fwos%2Fwoscc%2Ffull-record%2FWOS:000330489400059","View Full Record in Web of Science")</f>
        <v>View Full Record in Web of Science</v>
      </c>
    </row>
    <row r="137" spans="1:72" ht="12">
      <c r="A137" t="s">
        <v>70</v>
      </c>
      <c r="B137" t="s">
        <v>2274</v>
      </c>
      <c r="F137" t="s">
        <v>2275</v>
      </c>
      <c r="I137" t="s">
        <v>2276</v>
      </c>
      <c r="J137" t="s">
        <v>1251</v>
      </c>
      <c r="M137" t="s">
        <v>76</v>
      </c>
      <c r="N137" t="s">
        <v>100</v>
      </c>
      <c r="T137" t="s">
        <v>2277</v>
      </c>
      <c r="U137" t="s">
        <v>2278</v>
      </c>
      <c r="V137" t="s">
        <v>2279</v>
      </c>
      <c r="W137" t="s">
        <v>2280</v>
      </c>
      <c r="Y137" t="s">
        <v>2281</v>
      </c>
      <c r="Z137" t="s">
        <v>2282</v>
      </c>
      <c r="AB137" t="s">
        <v>2283</v>
      </c>
      <c r="AC137" t="s">
        <v>2284</v>
      </c>
      <c r="AD137" t="s">
        <v>2285</v>
      </c>
      <c r="AE137" t="s">
        <v>2286</v>
      </c>
      <c r="AG137">
        <v>37</v>
      </c>
      <c r="AH137">
        <v>161</v>
      </c>
      <c r="AI137">
        <v>180</v>
      </c>
      <c r="AJ137">
        <v>25</v>
      </c>
      <c r="AK137">
        <v>195</v>
      </c>
      <c r="AL137" t="s">
        <v>728</v>
      </c>
      <c r="AM137" t="s">
        <v>729</v>
      </c>
      <c r="AN137" t="s">
        <v>730</v>
      </c>
      <c r="AO137" t="s">
        <v>1258</v>
      </c>
      <c r="AP137" t="s">
        <v>1259</v>
      </c>
      <c r="AR137" t="s">
        <v>1260</v>
      </c>
      <c r="AS137" t="s">
        <v>1261</v>
      </c>
      <c r="AT137" t="s">
        <v>1152</v>
      </c>
      <c r="AU137">
        <v>2014</v>
      </c>
      <c r="AV137">
        <v>67</v>
      </c>
      <c r="BB137">
        <v>228</v>
      </c>
      <c r="BC137">
        <v>238</v>
      </c>
      <c r="BE137" t="s">
        <v>2287</v>
      </c>
      <c r="BF137" t="str">
        <f>HYPERLINK("http://dx.doi.org/10.1016/j.jclepro.2013.12.003","http://dx.doi.org/10.1016/j.jclepro.2013.12.003")</f>
        <v>http://dx.doi.org/10.1016/j.jclepro.2013.12.003</v>
      </c>
      <c r="BI137">
        <v>11</v>
      </c>
      <c r="BJ137" t="s">
        <v>1264</v>
      </c>
      <c r="BK137" t="s">
        <v>144</v>
      </c>
      <c r="BL137" t="s">
        <v>1265</v>
      </c>
      <c r="BM137" t="s">
        <v>2288</v>
      </c>
      <c r="BR137" t="s">
        <v>2826</v>
      </c>
      <c r="BS137" t="s">
        <v>2289</v>
      </c>
      <c r="BT137" t="str">
        <f>HYPERLINK("https%3A%2F%2Fwww.webofscience.com%2Fwos%2Fwoscc%2Ffull-record%2FWOS:000332805800023","View Full Record in Web of Science")</f>
        <v>View Full Record in Web of Science</v>
      </c>
    </row>
    <row r="138" spans="1:72" ht="12">
      <c r="A138" t="s">
        <v>70</v>
      </c>
      <c r="B138" t="s">
        <v>2290</v>
      </c>
      <c r="F138" t="s">
        <v>2291</v>
      </c>
      <c r="I138" t="s">
        <v>2292</v>
      </c>
      <c r="J138" t="s">
        <v>719</v>
      </c>
      <c r="M138" t="s">
        <v>76</v>
      </c>
      <c r="N138" t="s">
        <v>100</v>
      </c>
      <c r="T138" t="s">
        <v>2293</v>
      </c>
      <c r="U138" t="s">
        <v>2294</v>
      </c>
      <c r="V138" t="s">
        <v>2295</v>
      </c>
      <c r="W138" t="s">
        <v>2296</v>
      </c>
      <c r="Y138" t="s">
        <v>2297</v>
      </c>
      <c r="Z138" t="s">
        <v>2298</v>
      </c>
      <c r="AA138" t="s">
        <v>2299</v>
      </c>
      <c r="AB138" t="s">
        <v>2300</v>
      </c>
      <c r="AC138" t="s">
        <v>2301</v>
      </c>
      <c r="AD138" t="s">
        <v>2302</v>
      </c>
      <c r="AE138" t="s">
        <v>2303</v>
      </c>
      <c r="AG138">
        <v>28</v>
      </c>
      <c r="AH138">
        <v>426</v>
      </c>
      <c r="AI138">
        <v>473</v>
      </c>
      <c r="AJ138">
        <v>19</v>
      </c>
      <c r="AK138">
        <v>357</v>
      </c>
      <c r="AL138" t="s">
        <v>728</v>
      </c>
      <c r="AM138" t="s">
        <v>729</v>
      </c>
      <c r="AN138" t="s">
        <v>730</v>
      </c>
      <c r="AO138" t="s">
        <v>731</v>
      </c>
      <c r="AP138" t="s">
        <v>732</v>
      </c>
      <c r="AR138" t="s">
        <v>719</v>
      </c>
      <c r="AS138" t="s">
        <v>733</v>
      </c>
      <c r="AT138" t="s">
        <v>492</v>
      </c>
      <c r="AU138">
        <v>2014</v>
      </c>
      <c r="AV138">
        <v>115</v>
      </c>
      <c r="BB138">
        <v>378</v>
      </c>
      <c r="BC138">
        <v>384</v>
      </c>
      <c r="BE138" t="s">
        <v>2304</v>
      </c>
      <c r="BF138" t="str">
        <f>HYPERLINK("http://dx.doi.org/10.1016/j.fuel.2013.07.040","http://dx.doi.org/10.1016/j.fuel.2013.07.040")</f>
        <v>http://dx.doi.org/10.1016/j.fuel.2013.07.040</v>
      </c>
      <c r="BI138">
        <v>7</v>
      </c>
      <c r="BJ138" t="s">
        <v>736</v>
      </c>
      <c r="BK138" t="s">
        <v>92</v>
      </c>
      <c r="BL138" t="s">
        <v>217</v>
      </c>
      <c r="BM138" t="s">
        <v>2305</v>
      </c>
      <c r="BR138" t="s">
        <v>2826</v>
      </c>
      <c r="BS138" t="s">
        <v>2306</v>
      </c>
      <c r="BT138" t="str">
        <f>HYPERLINK("https%3A%2F%2Fwww.webofscience.com%2Fwos%2Fwoscc%2Ffull-record%2FWOS:000325647000043","View Full Record in Web of Science")</f>
        <v>View Full Record in Web of Science</v>
      </c>
    </row>
    <row r="139" spans="1:72" ht="12">
      <c r="A139" t="s">
        <v>70</v>
      </c>
      <c r="B139" t="s">
        <v>2307</v>
      </c>
      <c r="F139" t="s">
        <v>2308</v>
      </c>
      <c r="I139" t="s">
        <v>2309</v>
      </c>
      <c r="J139" t="s">
        <v>2310</v>
      </c>
      <c r="M139" t="s">
        <v>76</v>
      </c>
      <c r="N139" t="s">
        <v>100</v>
      </c>
      <c r="U139" t="s">
        <v>2311</v>
      </c>
      <c r="V139" t="s">
        <v>2312</v>
      </c>
      <c r="W139" t="s">
        <v>2313</v>
      </c>
      <c r="Y139" t="s">
        <v>2314</v>
      </c>
      <c r="Z139" t="s">
        <v>2315</v>
      </c>
      <c r="AC139" t="s">
        <v>2316</v>
      </c>
      <c r="AD139" t="s">
        <v>2317</v>
      </c>
      <c r="AE139" t="s">
        <v>2318</v>
      </c>
      <c r="AG139">
        <v>90</v>
      </c>
      <c r="AH139">
        <v>382</v>
      </c>
      <c r="AI139">
        <v>480</v>
      </c>
      <c r="AJ139">
        <v>17</v>
      </c>
      <c r="AK139">
        <v>251</v>
      </c>
      <c r="AL139" t="s">
        <v>2319</v>
      </c>
      <c r="AM139" t="s">
        <v>1834</v>
      </c>
      <c r="AN139" t="s">
        <v>2320</v>
      </c>
      <c r="AO139" t="s">
        <v>2321</v>
      </c>
      <c r="AP139" t="s">
        <v>2322</v>
      </c>
      <c r="AR139" t="s">
        <v>2323</v>
      </c>
      <c r="AS139" t="s">
        <v>2324</v>
      </c>
      <c r="AT139" t="s">
        <v>603</v>
      </c>
      <c r="AU139">
        <v>2013</v>
      </c>
      <c r="AV139">
        <v>97</v>
      </c>
      <c r="AW139">
        <v>8</v>
      </c>
      <c r="BB139">
        <v>1325</v>
      </c>
      <c r="BC139">
        <v>1346</v>
      </c>
      <c r="BE139" t="s">
        <v>2325</v>
      </c>
      <c r="BF139" t="str">
        <f>HYPERLINK("http://dx.doi.org/10.1306/02141312091","http://dx.doi.org/10.1306/02141312091")</f>
        <v>http://dx.doi.org/10.1306/02141312091</v>
      </c>
      <c r="BI139">
        <v>22</v>
      </c>
      <c r="BJ139" t="s">
        <v>326</v>
      </c>
      <c r="BK139" t="s">
        <v>92</v>
      </c>
      <c r="BL139" t="s">
        <v>327</v>
      </c>
      <c r="BM139" t="s">
        <v>2326</v>
      </c>
      <c r="BR139" t="s">
        <v>2826</v>
      </c>
      <c r="BS139" t="s">
        <v>2327</v>
      </c>
      <c r="BT139" t="str">
        <f>HYPERLINK("https%3A%2F%2Fwww.webofscience.com%2Fwos%2Fwoscc%2Ffull-record%2FWOS:000322939300005","View Full Record in Web of Science")</f>
        <v>View Full Record in Web of Science</v>
      </c>
    </row>
    <row r="140" spans="1:72" ht="12">
      <c r="A140" t="s">
        <v>70</v>
      </c>
      <c r="B140" t="s">
        <v>2328</v>
      </c>
      <c r="F140" t="s">
        <v>2329</v>
      </c>
      <c r="I140" t="s">
        <v>2330</v>
      </c>
      <c r="J140" t="s">
        <v>2331</v>
      </c>
      <c r="M140" t="s">
        <v>76</v>
      </c>
      <c r="N140" t="s">
        <v>100</v>
      </c>
      <c r="T140" t="s">
        <v>2332</v>
      </c>
      <c r="U140" t="s">
        <v>2333</v>
      </c>
      <c r="V140" t="s">
        <v>2334</v>
      </c>
      <c r="W140" t="s">
        <v>2335</v>
      </c>
      <c r="Y140" t="s">
        <v>2336</v>
      </c>
      <c r="Z140" t="s">
        <v>385</v>
      </c>
      <c r="AB140" t="s">
        <v>2337</v>
      </c>
      <c r="AC140" t="s">
        <v>2268</v>
      </c>
      <c r="AD140" t="s">
        <v>867</v>
      </c>
      <c r="AE140" t="s">
        <v>2269</v>
      </c>
      <c r="AG140">
        <v>54</v>
      </c>
      <c r="AH140">
        <v>339</v>
      </c>
      <c r="AI140">
        <v>351</v>
      </c>
      <c r="AJ140">
        <v>15</v>
      </c>
      <c r="AK140">
        <v>1253</v>
      </c>
      <c r="AL140" t="s">
        <v>981</v>
      </c>
      <c r="AM140" t="s">
        <v>729</v>
      </c>
      <c r="AN140" t="s">
        <v>982</v>
      </c>
      <c r="AO140" t="s">
        <v>2338</v>
      </c>
      <c r="AP140" t="s">
        <v>2339</v>
      </c>
      <c r="AR140" t="s">
        <v>2340</v>
      </c>
      <c r="AS140" t="s">
        <v>2341</v>
      </c>
      <c r="AT140" t="s">
        <v>944</v>
      </c>
      <c r="AU140">
        <v>2013</v>
      </c>
      <c r="AV140">
        <v>38</v>
      </c>
      <c r="AW140">
        <v>17</v>
      </c>
      <c r="BB140">
        <v>6960</v>
      </c>
      <c r="BC140">
        <v>6969</v>
      </c>
      <c r="BE140" t="s">
        <v>2342</v>
      </c>
      <c r="BF140" t="str">
        <f>HYPERLINK("http://dx.doi.org/10.1016/j.ijhydene.2013.04.006","http://dx.doi.org/10.1016/j.ijhydene.2013.04.006")</f>
        <v>http://dx.doi.org/10.1016/j.ijhydene.2013.04.006</v>
      </c>
      <c r="BI140">
        <v>10</v>
      </c>
      <c r="BJ140" t="s">
        <v>2343</v>
      </c>
      <c r="BK140" t="s">
        <v>92</v>
      </c>
      <c r="BL140" t="s">
        <v>2344</v>
      </c>
      <c r="BM140" t="s">
        <v>2345</v>
      </c>
      <c r="BR140" t="s">
        <v>2826</v>
      </c>
      <c r="BS140" t="s">
        <v>2346</v>
      </c>
      <c r="BT140" t="str">
        <f>HYPERLINK("https%3A%2F%2Fwww.webofscience.com%2Fwos%2Fwoscc%2Ffull-record%2FWOS:000320296700005","View Full Record in Web of Science")</f>
        <v>View Full Record in Web of Science</v>
      </c>
    </row>
    <row r="141" spans="1:72" ht="12">
      <c r="A141" t="s">
        <v>70</v>
      </c>
      <c r="B141" t="s">
        <v>2347</v>
      </c>
      <c r="F141" t="s">
        <v>2348</v>
      </c>
      <c r="I141" t="s">
        <v>2349</v>
      </c>
      <c r="J141" t="s">
        <v>498</v>
      </c>
      <c r="M141" t="s">
        <v>76</v>
      </c>
      <c r="N141" t="s">
        <v>100</v>
      </c>
      <c r="T141" t="s">
        <v>2350</v>
      </c>
      <c r="U141" t="s">
        <v>2351</v>
      </c>
      <c r="V141" t="s">
        <v>2352</v>
      </c>
      <c r="W141" t="s">
        <v>2353</v>
      </c>
      <c r="Y141" t="s">
        <v>2354</v>
      </c>
      <c r="Z141" t="s">
        <v>2355</v>
      </c>
      <c r="AA141" t="s">
        <v>2356</v>
      </c>
      <c r="AC141" t="s">
        <v>2357</v>
      </c>
      <c r="AD141" t="s">
        <v>2358</v>
      </c>
      <c r="AE141" t="s">
        <v>2359</v>
      </c>
      <c r="AG141">
        <v>88</v>
      </c>
      <c r="AH141">
        <v>218</v>
      </c>
      <c r="AI141">
        <v>230</v>
      </c>
      <c r="AJ141">
        <v>13</v>
      </c>
      <c r="AK141">
        <v>388</v>
      </c>
      <c r="AL141" t="s">
        <v>499</v>
      </c>
      <c r="AM141" t="s">
        <v>500</v>
      </c>
      <c r="AN141" t="s">
        <v>501</v>
      </c>
      <c r="AO141" t="s">
        <v>502</v>
      </c>
      <c r="AP141" t="s">
        <v>503</v>
      </c>
      <c r="AR141" t="s">
        <v>504</v>
      </c>
      <c r="AS141" t="s">
        <v>505</v>
      </c>
      <c r="AT141" t="s">
        <v>1152</v>
      </c>
      <c r="AU141">
        <v>2013</v>
      </c>
      <c r="AV141">
        <v>220</v>
      </c>
      <c r="BB141">
        <v>328</v>
      </c>
      <c r="BC141">
        <v>336</v>
      </c>
      <c r="BE141" t="s">
        <v>2360</v>
      </c>
      <c r="BF141" t="str">
        <f>HYPERLINK("http://dx.doi.org/10.1016/j.cej.2012.11.138","http://dx.doi.org/10.1016/j.cej.2012.11.138")</f>
        <v>http://dx.doi.org/10.1016/j.cej.2012.11.138</v>
      </c>
      <c r="BI141">
        <v>9</v>
      </c>
      <c r="BJ141" t="s">
        <v>506</v>
      </c>
      <c r="BK141" t="s">
        <v>92</v>
      </c>
      <c r="BL141" t="s">
        <v>507</v>
      </c>
      <c r="BM141" t="s">
        <v>2361</v>
      </c>
      <c r="BR141" t="s">
        <v>2826</v>
      </c>
      <c r="BS141" t="s">
        <v>2362</v>
      </c>
      <c r="BT141" t="str">
        <f>HYPERLINK("https%3A%2F%2Fwww.webofscience.com%2Fwos%2Fwoscc%2Ffull-record%2FWOS:000317541200037","View Full Record in Web of Science")</f>
        <v>View Full Record in Web of Science</v>
      </c>
    </row>
    <row r="142" spans="1:72" ht="12">
      <c r="A142" t="s">
        <v>70</v>
      </c>
      <c r="B142" t="s">
        <v>2363</v>
      </c>
      <c r="F142" t="s">
        <v>2364</v>
      </c>
      <c r="I142" t="s">
        <v>2365</v>
      </c>
      <c r="J142" t="s">
        <v>1507</v>
      </c>
      <c r="M142" t="s">
        <v>76</v>
      </c>
      <c r="N142" t="s">
        <v>77</v>
      </c>
      <c r="T142" t="s">
        <v>2366</v>
      </c>
      <c r="U142" t="s">
        <v>2367</v>
      </c>
      <c r="V142" t="s">
        <v>2368</v>
      </c>
      <c r="W142" t="s">
        <v>2369</v>
      </c>
      <c r="Y142" t="s">
        <v>2370</v>
      </c>
      <c r="Z142" t="s">
        <v>2371</v>
      </c>
      <c r="AA142" t="s">
        <v>3060</v>
      </c>
      <c r="AB142" t="s">
        <v>3061</v>
      </c>
      <c r="AG142">
        <v>116</v>
      </c>
      <c r="AH142">
        <v>710</v>
      </c>
      <c r="AI142">
        <v>720</v>
      </c>
      <c r="AJ142">
        <v>72</v>
      </c>
      <c r="AK142">
        <v>677</v>
      </c>
      <c r="AL142" t="s">
        <v>728</v>
      </c>
      <c r="AM142" t="s">
        <v>729</v>
      </c>
      <c r="AN142" t="s">
        <v>730</v>
      </c>
      <c r="AO142" t="s">
        <v>1517</v>
      </c>
      <c r="AP142" t="s">
        <v>1518</v>
      </c>
      <c r="AR142" t="s">
        <v>1519</v>
      </c>
      <c r="AS142" t="s">
        <v>1520</v>
      </c>
      <c r="AT142" t="s">
        <v>492</v>
      </c>
      <c r="AU142">
        <v>2013</v>
      </c>
      <c r="AV142">
        <v>52</v>
      </c>
      <c r="BB142">
        <v>797</v>
      </c>
      <c r="BC142">
        <v>809</v>
      </c>
      <c r="BE142" t="s">
        <v>2372</v>
      </c>
      <c r="BF142" t="str">
        <f>HYPERLINK("http://dx.doi.org/10.1016/j.enpol.2012.10.046","http://dx.doi.org/10.1016/j.enpol.2012.10.046")</f>
        <v>http://dx.doi.org/10.1016/j.enpol.2012.10.046</v>
      </c>
      <c r="BI142">
        <v>13</v>
      </c>
      <c r="BJ142" t="s">
        <v>1523</v>
      </c>
      <c r="BK142" t="s">
        <v>144</v>
      </c>
      <c r="BL142" t="s">
        <v>1524</v>
      </c>
      <c r="BM142" t="s">
        <v>2373</v>
      </c>
      <c r="BO142" t="s">
        <v>95</v>
      </c>
      <c r="BR142" t="s">
        <v>2826</v>
      </c>
      <c r="BS142" t="s">
        <v>2374</v>
      </c>
      <c r="BT142" t="str">
        <f>HYPERLINK("https%3A%2F%2Fwww.webofscience.com%2Fwos%2Fwoscc%2Ffull-record%2FWOS:000313775100071","View Full Record in Web of Science")</f>
        <v>View Full Record in Web of Science</v>
      </c>
    </row>
    <row r="143" spans="1:72" ht="12">
      <c r="A143" t="s">
        <v>70</v>
      </c>
      <c r="B143" t="s">
        <v>2375</v>
      </c>
      <c r="F143" t="s">
        <v>2376</v>
      </c>
      <c r="I143" t="s">
        <v>2377</v>
      </c>
      <c r="J143" t="s">
        <v>1488</v>
      </c>
      <c r="M143" t="s">
        <v>76</v>
      </c>
      <c r="N143" t="s">
        <v>100</v>
      </c>
      <c r="U143" t="s">
        <v>2378</v>
      </c>
      <c r="V143" t="s">
        <v>2379</v>
      </c>
      <c r="W143" t="s">
        <v>2380</v>
      </c>
      <c r="Y143" t="s">
        <v>2381</v>
      </c>
      <c r="Z143" t="s">
        <v>2382</v>
      </c>
      <c r="AA143" t="s">
        <v>2383</v>
      </c>
      <c r="AB143" t="s">
        <v>2384</v>
      </c>
      <c r="AC143" t="s">
        <v>2385</v>
      </c>
      <c r="AD143" t="s">
        <v>2386</v>
      </c>
      <c r="AE143" t="s">
        <v>2387</v>
      </c>
      <c r="AG143">
        <v>52</v>
      </c>
      <c r="AH143">
        <v>159</v>
      </c>
      <c r="AI143">
        <v>182</v>
      </c>
      <c r="AJ143">
        <v>10</v>
      </c>
      <c r="AK143">
        <v>169</v>
      </c>
      <c r="AL143" t="s">
        <v>365</v>
      </c>
      <c r="AM143" t="s">
        <v>366</v>
      </c>
      <c r="AN143" t="s">
        <v>367</v>
      </c>
      <c r="AO143" t="s">
        <v>1497</v>
      </c>
      <c r="AP143" t="s">
        <v>1498</v>
      </c>
      <c r="AR143" t="s">
        <v>1499</v>
      </c>
      <c r="AS143" t="s">
        <v>1500</v>
      </c>
      <c r="AT143" t="s">
        <v>492</v>
      </c>
      <c r="AU143">
        <v>2013</v>
      </c>
      <c r="AV143">
        <v>27</v>
      </c>
      <c r="AW143">
        <v>1</v>
      </c>
      <c r="BB143">
        <v>108</v>
      </c>
      <c r="BC143">
        <v>117</v>
      </c>
      <c r="BE143" t="s">
        <v>2388</v>
      </c>
      <c r="BF143" t="str">
        <f>HYPERLINK("http://dx.doi.org/10.1021/ef301431y","http://dx.doi.org/10.1021/ef301431y")</f>
        <v>http://dx.doi.org/10.1021/ef301431y</v>
      </c>
      <c r="BI143">
        <v>10</v>
      </c>
      <c r="BJ143" t="s">
        <v>736</v>
      </c>
      <c r="BK143" t="s">
        <v>92</v>
      </c>
      <c r="BL143" t="s">
        <v>217</v>
      </c>
      <c r="BM143" t="s">
        <v>2389</v>
      </c>
      <c r="BR143" t="s">
        <v>2826</v>
      </c>
      <c r="BS143" t="s">
        <v>2390</v>
      </c>
      <c r="BT143" t="str">
        <f>HYPERLINK("https%3A%2F%2Fwww.webofscience.com%2Fwos%2Fwoscc%2Ffull-record%2FWOS:000317327700013","View Full Record in Web of Science")</f>
        <v>View Full Record in Web of Science</v>
      </c>
    </row>
    <row r="144" spans="1:72" ht="12">
      <c r="A144" t="s">
        <v>70</v>
      </c>
      <c r="B144" t="s">
        <v>2391</v>
      </c>
      <c r="F144" t="s">
        <v>2392</v>
      </c>
      <c r="I144" t="s">
        <v>2393</v>
      </c>
      <c r="J144" t="s">
        <v>2394</v>
      </c>
      <c r="M144" t="s">
        <v>76</v>
      </c>
      <c r="N144" t="s">
        <v>100</v>
      </c>
      <c r="U144" t="s">
        <v>2395</v>
      </c>
      <c r="V144" t="s">
        <v>2396</v>
      </c>
      <c r="W144" t="s">
        <v>2397</v>
      </c>
      <c r="Y144" t="s">
        <v>2398</v>
      </c>
      <c r="Z144" t="s">
        <v>2399</v>
      </c>
      <c r="AA144" t="s">
        <v>3062</v>
      </c>
      <c r="AB144" t="s">
        <v>2337</v>
      </c>
      <c r="AC144" t="s">
        <v>2400</v>
      </c>
      <c r="AD144" t="s">
        <v>2401</v>
      </c>
      <c r="AE144" t="s">
        <v>2402</v>
      </c>
      <c r="AG144">
        <v>46</v>
      </c>
      <c r="AH144">
        <v>591</v>
      </c>
      <c r="AI144">
        <v>601</v>
      </c>
      <c r="AJ144">
        <v>26</v>
      </c>
      <c r="AK144">
        <v>992</v>
      </c>
      <c r="AL144" t="s">
        <v>365</v>
      </c>
      <c r="AM144" t="s">
        <v>366</v>
      </c>
      <c r="AN144" t="s">
        <v>367</v>
      </c>
      <c r="AO144" t="s">
        <v>2403</v>
      </c>
      <c r="AP144" t="s">
        <v>2404</v>
      </c>
      <c r="AR144" t="s">
        <v>2405</v>
      </c>
      <c r="AS144" t="s">
        <v>2406</v>
      </c>
      <c r="AT144" t="s">
        <v>2407</v>
      </c>
      <c r="AU144">
        <v>2012</v>
      </c>
      <c r="AV144">
        <v>116</v>
      </c>
      <c r="AW144">
        <v>25</v>
      </c>
      <c r="BB144">
        <v>13708</v>
      </c>
      <c r="BC144">
        <v>13714</v>
      </c>
      <c r="BE144" t="s">
        <v>2408</v>
      </c>
      <c r="BF144" t="str">
        <f>HYPERLINK("http://dx.doi.org/10.1021/jp3041692","http://dx.doi.org/10.1021/jp3041692")</f>
        <v>http://dx.doi.org/10.1021/jp3041692</v>
      </c>
      <c r="BI144">
        <v>7</v>
      </c>
      <c r="BJ144" t="s">
        <v>143</v>
      </c>
      <c r="BK144" t="s">
        <v>92</v>
      </c>
      <c r="BL144" t="s">
        <v>145</v>
      </c>
      <c r="BM144" t="s">
        <v>2409</v>
      </c>
      <c r="BR144" t="s">
        <v>2826</v>
      </c>
      <c r="BS144" t="s">
        <v>2410</v>
      </c>
      <c r="BT144" t="str">
        <f>HYPERLINK("https%3A%2F%2Fwww.webofscience.com%2Fwos%2Fwoscc%2Ffull-record%2FWOS:000305769900029","View Full Record in Web of Science")</f>
        <v>View Full Record in Web of Science</v>
      </c>
    </row>
    <row r="145" spans="1:72" ht="12">
      <c r="A145" t="s">
        <v>70</v>
      </c>
      <c r="B145" t="s">
        <v>2411</v>
      </c>
      <c r="F145" t="s">
        <v>2412</v>
      </c>
      <c r="I145" t="s">
        <v>2413</v>
      </c>
      <c r="J145" t="s">
        <v>2414</v>
      </c>
      <c r="M145" t="s">
        <v>76</v>
      </c>
      <c r="N145" t="s">
        <v>100</v>
      </c>
      <c r="T145" t="s">
        <v>2415</v>
      </c>
      <c r="U145" t="s">
        <v>2416</v>
      </c>
      <c r="V145" t="s">
        <v>2417</v>
      </c>
      <c r="W145" t="s">
        <v>2418</v>
      </c>
      <c r="Y145" t="s">
        <v>2419</v>
      </c>
      <c r="Z145" t="s">
        <v>2420</v>
      </c>
      <c r="AA145" t="s">
        <v>3063</v>
      </c>
      <c r="AB145" t="s">
        <v>3064</v>
      </c>
      <c r="AC145" t="s">
        <v>2421</v>
      </c>
      <c r="AD145" t="s">
        <v>2422</v>
      </c>
      <c r="AE145" t="s">
        <v>2423</v>
      </c>
      <c r="AG145">
        <v>61</v>
      </c>
      <c r="AH145">
        <v>1684</v>
      </c>
      <c r="AI145">
        <v>1712</v>
      </c>
      <c r="AJ145">
        <v>52</v>
      </c>
      <c r="AK145">
        <v>2334</v>
      </c>
      <c r="AL145" t="s">
        <v>231</v>
      </c>
      <c r="AM145" t="s">
        <v>232</v>
      </c>
      <c r="AN145" t="s">
        <v>233</v>
      </c>
      <c r="AO145" t="s">
        <v>2424</v>
      </c>
      <c r="AP145" t="s">
        <v>2425</v>
      </c>
      <c r="AR145" t="s">
        <v>2426</v>
      </c>
      <c r="AS145" t="s">
        <v>2427</v>
      </c>
      <c r="AT145" t="s">
        <v>2428</v>
      </c>
      <c r="AU145">
        <v>2012</v>
      </c>
      <c r="AV145">
        <v>22</v>
      </c>
      <c r="AW145">
        <v>12</v>
      </c>
      <c r="BB145">
        <v>2632</v>
      </c>
      <c r="BC145">
        <v>2641</v>
      </c>
      <c r="BE145" t="s">
        <v>2429</v>
      </c>
      <c r="BF145" t="str">
        <f>HYPERLINK("http://dx.doi.org/10.1002/adfm.201102839","http://dx.doi.org/10.1002/adfm.201102839")</f>
        <v>http://dx.doi.org/10.1002/adfm.201102839</v>
      </c>
      <c r="BI145">
        <v>10</v>
      </c>
      <c r="BJ145" t="s">
        <v>853</v>
      </c>
      <c r="BK145" t="s">
        <v>92</v>
      </c>
      <c r="BL145" t="s">
        <v>854</v>
      </c>
      <c r="BM145" t="s">
        <v>2430</v>
      </c>
      <c r="BR145" t="s">
        <v>2826</v>
      </c>
      <c r="BS145" t="s">
        <v>2431</v>
      </c>
      <c r="BT145" t="str">
        <f>HYPERLINK("https%3A%2F%2Fwww.webofscience.com%2Fwos%2Fwoscc%2Ffull-record%2FWOS:000304860500022","View Full Record in Web of Science")</f>
        <v>View Full Record in Web of Science</v>
      </c>
    </row>
    <row r="146" spans="1:72" ht="12">
      <c r="A146" t="s">
        <v>70</v>
      </c>
      <c r="B146" t="s">
        <v>2432</v>
      </c>
      <c r="F146" t="s">
        <v>2433</v>
      </c>
      <c r="I146" t="s">
        <v>2434</v>
      </c>
      <c r="J146" t="s">
        <v>379</v>
      </c>
      <c r="M146" t="s">
        <v>76</v>
      </c>
      <c r="N146" t="s">
        <v>100</v>
      </c>
      <c r="T146" t="s">
        <v>2435</v>
      </c>
      <c r="U146" t="s">
        <v>2436</v>
      </c>
      <c r="V146" t="s">
        <v>2437</v>
      </c>
      <c r="W146" t="s">
        <v>2438</v>
      </c>
      <c r="Y146" t="s">
        <v>2439</v>
      </c>
      <c r="Z146" t="s">
        <v>385</v>
      </c>
      <c r="AB146" t="s">
        <v>2337</v>
      </c>
      <c r="AC146" t="s">
        <v>2440</v>
      </c>
      <c r="AD146" t="s">
        <v>2441</v>
      </c>
      <c r="AE146" t="s">
        <v>2442</v>
      </c>
      <c r="AG146">
        <v>55</v>
      </c>
      <c r="AH146">
        <v>451</v>
      </c>
      <c r="AI146">
        <v>467</v>
      </c>
      <c r="AJ146">
        <v>17</v>
      </c>
      <c r="AK146">
        <v>686</v>
      </c>
      <c r="AL146" t="s">
        <v>942</v>
      </c>
      <c r="AM146" t="s">
        <v>135</v>
      </c>
      <c r="AN146" t="s">
        <v>943</v>
      </c>
      <c r="AO146" t="s">
        <v>389</v>
      </c>
      <c r="AP146" t="s">
        <v>390</v>
      </c>
      <c r="AR146" t="s">
        <v>391</v>
      </c>
      <c r="AS146" t="s">
        <v>392</v>
      </c>
      <c r="AT146" t="s">
        <v>2443</v>
      </c>
      <c r="AU146">
        <v>2012</v>
      </c>
      <c r="AV146">
        <v>117</v>
      </c>
      <c r="BB146">
        <v>268</v>
      </c>
      <c r="BC146">
        <v>274</v>
      </c>
      <c r="BE146" t="s">
        <v>2444</v>
      </c>
      <c r="BF146" t="str">
        <f>HYPERLINK("http://dx.doi.org/10.1016/j.apcatb.2012.01.021","http://dx.doi.org/10.1016/j.apcatb.2012.01.021")</f>
        <v>http://dx.doi.org/10.1016/j.apcatb.2012.01.021</v>
      </c>
      <c r="BI146">
        <v>7</v>
      </c>
      <c r="BJ146" t="s">
        <v>395</v>
      </c>
      <c r="BK146" t="s">
        <v>92</v>
      </c>
      <c r="BL146" t="s">
        <v>396</v>
      </c>
      <c r="BM146" t="s">
        <v>2445</v>
      </c>
      <c r="BR146" t="s">
        <v>2826</v>
      </c>
      <c r="BS146" t="s">
        <v>2446</v>
      </c>
      <c r="BT146" t="str">
        <f>HYPERLINK("https%3A%2F%2Fwww.webofscience.com%2Fwos%2Fwoscc%2Ffull-record%2FWOS:000303293300029","View Full Record in Web of Science")</f>
        <v>View Full Record in Web of Science</v>
      </c>
    </row>
    <row r="147" spans="1:72" ht="12">
      <c r="A147" t="s">
        <v>70</v>
      </c>
      <c r="B147" t="s">
        <v>1027</v>
      </c>
      <c r="F147" t="s">
        <v>1028</v>
      </c>
      <c r="I147" t="s">
        <v>1029</v>
      </c>
      <c r="J147" t="s">
        <v>1030</v>
      </c>
      <c r="M147" t="s">
        <v>76</v>
      </c>
      <c r="N147" t="s">
        <v>100</v>
      </c>
      <c r="T147" t="s">
        <v>1031</v>
      </c>
      <c r="U147" t="s">
        <v>1032</v>
      </c>
      <c r="V147" t="s">
        <v>1033</v>
      </c>
      <c r="W147" t="s">
        <v>1034</v>
      </c>
      <c r="Y147" t="s">
        <v>1470</v>
      </c>
      <c r="Z147" t="s">
        <v>1035</v>
      </c>
      <c r="AA147" t="s">
        <v>2785</v>
      </c>
      <c r="AB147" t="s">
        <v>1223</v>
      </c>
      <c r="AC147" t="s">
        <v>1037</v>
      </c>
      <c r="AD147" t="s">
        <v>1208</v>
      </c>
      <c r="AE147" t="s">
        <v>1038</v>
      </c>
      <c r="AG147">
        <v>80</v>
      </c>
      <c r="AH147">
        <v>239</v>
      </c>
      <c r="AI147">
        <v>239</v>
      </c>
      <c r="AJ147">
        <v>23</v>
      </c>
      <c r="AK147">
        <v>120</v>
      </c>
      <c r="AL147" t="s">
        <v>942</v>
      </c>
      <c r="AM147" t="s">
        <v>135</v>
      </c>
      <c r="AN147" t="s">
        <v>943</v>
      </c>
      <c r="AO147" t="s">
        <v>1039</v>
      </c>
      <c r="AP147" t="s">
        <v>1040</v>
      </c>
      <c r="AR147" t="s">
        <v>1041</v>
      </c>
      <c r="AS147" t="s">
        <v>1042</v>
      </c>
      <c r="AT147" t="s">
        <v>1043</v>
      </c>
      <c r="AU147">
        <v>2018</v>
      </c>
      <c r="AV147">
        <v>75</v>
      </c>
      <c r="BB147">
        <v>180</v>
      </c>
      <c r="BC147">
        <v>192</v>
      </c>
      <c r="BE147" t="s">
        <v>1044</v>
      </c>
      <c r="BF147" t="s">
        <v>2788</v>
      </c>
      <c r="BI147">
        <v>13</v>
      </c>
      <c r="BJ147" t="s">
        <v>1045</v>
      </c>
      <c r="BK147" t="s">
        <v>1072</v>
      </c>
      <c r="BL147" t="s">
        <v>1046</v>
      </c>
      <c r="BM147" t="s">
        <v>1047</v>
      </c>
      <c r="BR147" t="s">
        <v>2657</v>
      </c>
      <c r="BS147" t="s">
        <v>1048</v>
      </c>
      <c r="BT147" t="s">
        <v>2638</v>
      </c>
    </row>
    <row r="148" spans="1:72" ht="12">
      <c r="A148" t="s">
        <v>70</v>
      </c>
      <c r="B148" t="s">
        <v>1049</v>
      </c>
      <c r="F148" t="s">
        <v>1050</v>
      </c>
      <c r="I148" t="s">
        <v>1051</v>
      </c>
      <c r="J148" t="s">
        <v>1052</v>
      </c>
      <c r="M148" t="s">
        <v>76</v>
      </c>
      <c r="N148" t="s">
        <v>100</v>
      </c>
      <c r="T148" t="s">
        <v>1053</v>
      </c>
      <c r="U148" t="s">
        <v>1054</v>
      </c>
      <c r="V148" t="s">
        <v>1055</v>
      </c>
      <c r="W148" t="s">
        <v>1056</v>
      </c>
      <c r="Y148" t="s">
        <v>1057</v>
      </c>
      <c r="Z148" t="s">
        <v>1058</v>
      </c>
      <c r="AA148" t="s">
        <v>619</v>
      </c>
      <c r="AB148" t="s">
        <v>938</v>
      </c>
      <c r="AC148" t="s">
        <v>1059</v>
      </c>
      <c r="AD148" t="s">
        <v>1060</v>
      </c>
      <c r="AE148" t="s">
        <v>1061</v>
      </c>
      <c r="AG148">
        <v>60</v>
      </c>
      <c r="AH148">
        <v>55</v>
      </c>
      <c r="AI148">
        <v>56</v>
      </c>
      <c r="AJ148">
        <v>30</v>
      </c>
      <c r="AK148">
        <v>61</v>
      </c>
      <c r="AL148" t="s">
        <v>1062</v>
      </c>
      <c r="AM148" t="s">
        <v>1063</v>
      </c>
      <c r="AN148" t="s">
        <v>1064</v>
      </c>
      <c r="AO148" t="s">
        <v>1065</v>
      </c>
      <c r="AP148" t="s">
        <v>1066</v>
      </c>
      <c r="AR148" t="s">
        <v>1067</v>
      </c>
      <c r="AS148" t="s">
        <v>1068</v>
      </c>
      <c r="AT148" t="s">
        <v>492</v>
      </c>
      <c r="AU148">
        <v>2021</v>
      </c>
      <c r="AV148">
        <v>29</v>
      </c>
      <c r="AW148">
        <v>1</v>
      </c>
      <c r="BB148">
        <v>228</v>
      </c>
      <c r="BC148">
        <v>242</v>
      </c>
      <c r="BE148" t="s">
        <v>1069</v>
      </c>
      <c r="BF148" t="s">
        <v>2771</v>
      </c>
      <c r="BH148" t="s">
        <v>1070</v>
      </c>
      <c r="BI148">
        <v>15</v>
      </c>
      <c r="BJ148" t="s">
        <v>1071</v>
      </c>
      <c r="BK148" t="s">
        <v>1072</v>
      </c>
      <c r="BL148" t="s">
        <v>1073</v>
      </c>
      <c r="BM148" t="s">
        <v>1074</v>
      </c>
      <c r="BR148" t="s">
        <v>2657</v>
      </c>
      <c r="BS148" t="s">
        <v>1075</v>
      </c>
      <c r="BT148" t="s">
        <v>2638</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U6"/>
  <sheetViews>
    <sheetView tabSelected="1" zoomScalePageLayoutView="0" workbookViewId="0" topLeftCell="A1">
      <selection activeCell="A1" sqref="A1:BT1"/>
    </sheetView>
  </sheetViews>
  <sheetFormatPr defaultColWidth="9.140625" defaultRowHeight="12.75"/>
  <sheetData>
    <row r="1" spans="1:72" ht="1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2447</v>
      </c>
      <c r="BG1" s="4" t="s">
        <v>57</v>
      </c>
      <c r="BH1" s="4" t="s">
        <v>58</v>
      </c>
      <c r="BI1" s="4" t="s">
        <v>59</v>
      </c>
      <c r="BJ1" s="4" t="s">
        <v>60</v>
      </c>
      <c r="BK1" s="4" t="s">
        <v>61</v>
      </c>
      <c r="BL1" s="4" t="s">
        <v>62</v>
      </c>
      <c r="BM1" s="4" t="s">
        <v>63</v>
      </c>
      <c r="BN1" s="4" t="s">
        <v>64</v>
      </c>
      <c r="BO1" s="4" t="s">
        <v>65</v>
      </c>
      <c r="BP1" s="4" t="s">
        <v>66</v>
      </c>
      <c r="BQ1" s="4" t="s">
        <v>67</v>
      </c>
      <c r="BR1" s="4" t="s">
        <v>68</v>
      </c>
      <c r="BS1" s="4" t="s">
        <v>69</v>
      </c>
      <c r="BT1" s="4" t="s">
        <v>2448</v>
      </c>
    </row>
    <row r="2" spans="1:72" ht="12">
      <c r="A2" t="s">
        <v>70</v>
      </c>
      <c r="B2" t="s">
        <v>121</v>
      </c>
      <c r="F2" t="s">
        <v>122</v>
      </c>
      <c r="I2" t="s">
        <v>123</v>
      </c>
      <c r="J2" t="s">
        <v>124</v>
      </c>
      <c r="M2" t="s">
        <v>76</v>
      </c>
      <c r="N2" t="s">
        <v>77</v>
      </c>
      <c r="T2" t="s">
        <v>125</v>
      </c>
      <c r="U2" t="s">
        <v>126</v>
      </c>
      <c r="V2" t="s">
        <v>127</v>
      </c>
      <c r="W2" t="s">
        <v>128</v>
      </c>
      <c r="Y2" t="s">
        <v>2531</v>
      </c>
      <c r="Z2" t="s">
        <v>129</v>
      </c>
      <c r="AB2" t="s">
        <v>130</v>
      </c>
      <c r="AC2" t="s">
        <v>131</v>
      </c>
      <c r="AD2" t="s">
        <v>132</v>
      </c>
      <c r="AE2" t="s">
        <v>133</v>
      </c>
      <c r="AG2">
        <v>224</v>
      </c>
      <c r="AH2">
        <v>152</v>
      </c>
      <c r="AI2">
        <v>154</v>
      </c>
      <c r="AJ2">
        <v>238</v>
      </c>
      <c r="AK2">
        <v>718</v>
      </c>
      <c r="AL2" t="s">
        <v>134</v>
      </c>
      <c r="AM2" t="s">
        <v>135</v>
      </c>
      <c r="AN2" t="s">
        <v>136</v>
      </c>
      <c r="AO2" t="s">
        <v>137</v>
      </c>
      <c r="AP2" t="s">
        <v>2973</v>
      </c>
      <c r="AR2" t="s">
        <v>138</v>
      </c>
      <c r="AS2" t="s">
        <v>139</v>
      </c>
      <c r="AT2" t="s">
        <v>140</v>
      </c>
      <c r="AU2">
        <v>2021</v>
      </c>
      <c r="AV2">
        <v>36</v>
      </c>
      <c r="BB2">
        <v>186</v>
      </c>
      <c r="BC2">
        <v>212</v>
      </c>
      <c r="BE2" t="s">
        <v>141</v>
      </c>
      <c r="BF2" t="s">
        <v>2751</v>
      </c>
      <c r="BH2" t="s">
        <v>142</v>
      </c>
      <c r="BI2">
        <v>27</v>
      </c>
      <c r="BJ2" t="s">
        <v>143</v>
      </c>
      <c r="BK2" t="s">
        <v>144</v>
      </c>
      <c r="BL2" t="s">
        <v>145</v>
      </c>
      <c r="BM2" t="s">
        <v>146</v>
      </c>
      <c r="BR2" t="s">
        <v>2826</v>
      </c>
      <c r="BS2" t="s">
        <v>147</v>
      </c>
      <c r="BT2" t="s">
        <v>2638</v>
      </c>
    </row>
    <row r="3" spans="1:73" s="1" customFormat="1" ht="13.5">
      <c r="A3" t="s">
        <v>70</v>
      </c>
      <c r="B3" t="s">
        <v>71</v>
      </c>
      <c r="C3" t="s">
        <v>72</v>
      </c>
      <c r="D3" t="s">
        <v>72</v>
      </c>
      <c r="E3" t="s">
        <v>72</v>
      </c>
      <c r="F3" t="s">
        <v>73</v>
      </c>
      <c r="G3" t="s">
        <v>72</v>
      </c>
      <c r="H3" t="s">
        <v>72</v>
      </c>
      <c r="I3" t="s">
        <v>74</v>
      </c>
      <c r="J3" t="s">
        <v>75</v>
      </c>
      <c r="K3" t="s">
        <v>72</v>
      </c>
      <c r="L3" t="s">
        <v>72</v>
      </c>
      <c r="M3" t="s">
        <v>76</v>
      </c>
      <c r="N3" t="s">
        <v>77</v>
      </c>
      <c r="O3" t="s">
        <v>72</v>
      </c>
      <c r="P3" t="s">
        <v>72</v>
      </c>
      <c r="Q3" t="s">
        <v>72</v>
      </c>
      <c r="R3" t="s">
        <v>72</v>
      </c>
      <c r="S3" t="s">
        <v>72</v>
      </c>
      <c r="T3" t="s">
        <v>72</v>
      </c>
      <c r="U3" t="s">
        <v>78</v>
      </c>
      <c r="V3" t="s">
        <v>79</v>
      </c>
      <c r="W3" t="s">
        <v>80</v>
      </c>
      <c r="X3" t="s">
        <v>72</v>
      </c>
      <c r="Y3" t="s">
        <v>2524</v>
      </c>
      <c r="Z3" t="s">
        <v>81</v>
      </c>
      <c r="AA3" t="s">
        <v>72</v>
      </c>
      <c r="AB3" t="s">
        <v>72</v>
      </c>
      <c r="AC3" t="s">
        <v>72</v>
      </c>
      <c r="AD3" t="s">
        <v>72</v>
      </c>
      <c r="AE3" t="s">
        <v>72</v>
      </c>
      <c r="AF3" t="s">
        <v>72</v>
      </c>
      <c r="AG3">
        <v>222</v>
      </c>
      <c r="AH3">
        <v>142</v>
      </c>
      <c r="AI3">
        <v>142</v>
      </c>
      <c r="AJ3">
        <v>383</v>
      </c>
      <c r="AK3">
        <v>1006</v>
      </c>
      <c r="AL3" t="s">
        <v>82</v>
      </c>
      <c r="AM3" t="s">
        <v>83</v>
      </c>
      <c r="AN3" t="s">
        <v>84</v>
      </c>
      <c r="AO3" t="s">
        <v>85</v>
      </c>
      <c r="AP3" t="s">
        <v>86</v>
      </c>
      <c r="AQ3" t="s">
        <v>72</v>
      </c>
      <c r="AR3" t="s">
        <v>87</v>
      </c>
      <c r="AS3" t="s">
        <v>88</v>
      </c>
      <c r="AT3" t="s">
        <v>89</v>
      </c>
      <c r="AU3">
        <v>2021</v>
      </c>
      <c r="AV3">
        <v>14</v>
      </c>
      <c r="AW3">
        <v>4</v>
      </c>
      <c r="AX3" t="s">
        <v>72</v>
      </c>
      <c r="AY3" t="s">
        <v>72</v>
      </c>
      <c r="AZ3" t="s">
        <v>72</v>
      </c>
      <c r="BA3" t="s">
        <v>72</v>
      </c>
      <c r="BB3">
        <v>1897</v>
      </c>
      <c r="BC3">
        <v>1927</v>
      </c>
      <c r="BD3" t="s">
        <v>72</v>
      </c>
      <c r="BE3" t="s">
        <v>90</v>
      </c>
      <c r="BF3" t="s">
        <v>2659</v>
      </c>
      <c r="BG3" t="s">
        <v>72</v>
      </c>
      <c r="BH3" t="s">
        <v>72</v>
      </c>
      <c r="BI3">
        <v>31</v>
      </c>
      <c r="BJ3" t="s">
        <v>91</v>
      </c>
      <c r="BK3" t="s">
        <v>92</v>
      </c>
      <c r="BL3" t="s">
        <v>93</v>
      </c>
      <c r="BM3" t="s">
        <v>94</v>
      </c>
      <c r="BN3" t="s">
        <v>72</v>
      </c>
      <c r="BO3" t="s">
        <v>95</v>
      </c>
      <c r="BP3" t="s">
        <v>72</v>
      </c>
      <c r="BQ3" t="s">
        <v>72</v>
      </c>
      <c r="BR3" t="s">
        <v>2826</v>
      </c>
      <c r="BS3" t="s">
        <v>268</v>
      </c>
      <c r="BT3" t="s">
        <v>2638</v>
      </c>
      <c r="BU3" s="2"/>
    </row>
    <row r="4" spans="1:73" s="1" customFormat="1" ht="13.5">
      <c r="A4" t="s">
        <v>70</v>
      </c>
      <c r="B4" t="s">
        <v>2690</v>
      </c>
      <c r="C4" t="s">
        <v>72</v>
      </c>
      <c r="D4" t="s">
        <v>72</v>
      </c>
      <c r="E4" t="s">
        <v>72</v>
      </c>
      <c r="F4" t="s">
        <v>2691</v>
      </c>
      <c r="G4" t="s">
        <v>72</v>
      </c>
      <c r="H4" t="s">
        <v>72</v>
      </c>
      <c r="I4" t="s">
        <v>2692</v>
      </c>
      <c r="J4" t="s">
        <v>2693</v>
      </c>
      <c r="K4" t="s">
        <v>72</v>
      </c>
      <c r="L4" t="s">
        <v>72</v>
      </c>
      <c r="M4" t="s">
        <v>76</v>
      </c>
      <c r="N4" t="s">
        <v>100</v>
      </c>
      <c r="O4" t="s">
        <v>72</v>
      </c>
      <c r="P4" t="s">
        <v>72</v>
      </c>
      <c r="Q4" t="s">
        <v>72</v>
      </c>
      <c r="R4" t="s">
        <v>72</v>
      </c>
      <c r="S4" t="s">
        <v>72</v>
      </c>
      <c r="T4" t="s">
        <v>2694</v>
      </c>
      <c r="U4" t="s">
        <v>2695</v>
      </c>
      <c r="V4" t="s">
        <v>2696</v>
      </c>
      <c r="W4" t="s">
        <v>2697</v>
      </c>
      <c r="X4" t="s">
        <v>72</v>
      </c>
      <c r="Y4" t="s">
        <v>2698</v>
      </c>
      <c r="Z4" t="s">
        <v>2699</v>
      </c>
      <c r="AA4" t="s">
        <v>2908</v>
      </c>
      <c r="AB4" t="s">
        <v>2909</v>
      </c>
      <c r="AC4" t="s">
        <v>2700</v>
      </c>
      <c r="AD4" t="s">
        <v>2701</v>
      </c>
      <c r="AE4" t="s">
        <v>2702</v>
      </c>
      <c r="AF4" t="s">
        <v>72</v>
      </c>
      <c r="AG4">
        <v>24</v>
      </c>
      <c r="AH4">
        <v>31</v>
      </c>
      <c r="AI4">
        <v>31</v>
      </c>
      <c r="AJ4">
        <v>11</v>
      </c>
      <c r="AK4">
        <v>14</v>
      </c>
      <c r="AL4" t="s">
        <v>161</v>
      </c>
      <c r="AM4" t="s">
        <v>162</v>
      </c>
      <c r="AN4" t="s">
        <v>163</v>
      </c>
      <c r="AO4" t="s">
        <v>2703</v>
      </c>
      <c r="AP4" t="s">
        <v>2704</v>
      </c>
      <c r="AQ4" t="s">
        <v>72</v>
      </c>
      <c r="AR4" t="s">
        <v>2705</v>
      </c>
      <c r="AS4" t="s">
        <v>2706</v>
      </c>
      <c r="AT4" t="s">
        <v>393</v>
      </c>
      <c r="AU4">
        <v>2022</v>
      </c>
      <c r="AV4">
        <v>71</v>
      </c>
      <c r="AW4">
        <v>2</v>
      </c>
      <c r="AX4" t="s">
        <v>72</v>
      </c>
      <c r="AY4" t="s">
        <v>72</v>
      </c>
      <c r="AZ4" t="s">
        <v>72</v>
      </c>
      <c r="BA4" t="s">
        <v>72</v>
      </c>
      <c r="BB4">
        <v>1964</v>
      </c>
      <c r="BC4">
        <v>1973</v>
      </c>
      <c r="BD4" t="s">
        <v>72</v>
      </c>
      <c r="BE4" t="s">
        <v>2707</v>
      </c>
      <c r="BF4" t="s">
        <v>2708</v>
      </c>
      <c r="BG4" t="s">
        <v>72</v>
      </c>
      <c r="BH4" t="s">
        <v>72</v>
      </c>
      <c r="BI4">
        <v>10</v>
      </c>
      <c r="BJ4" t="s">
        <v>2709</v>
      </c>
      <c r="BK4" t="s">
        <v>92</v>
      </c>
      <c r="BL4" t="s">
        <v>2710</v>
      </c>
      <c r="BM4" t="s">
        <v>2711</v>
      </c>
      <c r="BN4" t="s">
        <v>72</v>
      </c>
      <c r="BO4" t="s">
        <v>72</v>
      </c>
      <c r="BP4" t="s">
        <v>72</v>
      </c>
      <c r="BQ4" t="s">
        <v>72</v>
      </c>
      <c r="BR4" t="s">
        <v>2826</v>
      </c>
      <c r="BS4" t="s">
        <v>2712</v>
      </c>
      <c r="BT4" t="s">
        <v>2638</v>
      </c>
      <c r="BU4" s="2"/>
    </row>
    <row r="5" spans="1:72" ht="12">
      <c r="A5" t="s">
        <v>70</v>
      </c>
      <c r="B5" t="s">
        <v>2851</v>
      </c>
      <c r="F5" t="s">
        <v>2852</v>
      </c>
      <c r="I5" t="s">
        <v>2853</v>
      </c>
      <c r="J5" t="s">
        <v>2854</v>
      </c>
      <c r="M5" t="s">
        <v>76</v>
      </c>
      <c r="N5" t="s">
        <v>2855</v>
      </c>
      <c r="T5" t="s">
        <v>2856</v>
      </c>
      <c r="V5" t="s">
        <v>2857</v>
      </c>
      <c r="W5" t="s">
        <v>2858</v>
      </c>
      <c r="Y5" t="s">
        <v>2859</v>
      </c>
      <c r="Z5" t="s">
        <v>2860</v>
      </c>
      <c r="AC5" t="s">
        <v>2861</v>
      </c>
      <c r="AD5" t="s">
        <v>2862</v>
      </c>
      <c r="AE5" t="s">
        <v>2863</v>
      </c>
      <c r="AG5">
        <v>36</v>
      </c>
      <c r="AH5">
        <v>27</v>
      </c>
      <c r="AI5">
        <v>27</v>
      </c>
      <c r="AJ5">
        <v>8</v>
      </c>
      <c r="AK5">
        <v>10</v>
      </c>
      <c r="AL5" t="s">
        <v>1062</v>
      </c>
      <c r="AM5" t="s">
        <v>1063</v>
      </c>
      <c r="AN5" t="s">
        <v>1064</v>
      </c>
      <c r="AO5" t="s">
        <v>2864</v>
      </c>
      <c r="AP5" t="s">
        <v>2865</v>
      </c>
      <c r="AR5" t="s">
        <v>2866</v>
      </c>
      <c r="AS5" t="s">
        <v>2867</v>
      </c>
      <c r="BD5" t="s">
        <v>2868</v>
      </c>
      <c r="BE5" t="s">
        <v>2869</v>
      </c>
      <c r="BF5" t="s">
        <v>3065</v>
      </c>
      <c r="BH5" t="s">
        <v>2846</v>
      </c>
      <c r="BI5">
        <v>18</v>
      </c>
      <c r="BJ5" t="s">
        <v>2870</v>
      </c>
      <c r="BK5" t="s">
        <v>92</v>
      </c>
      <c r="BL5" t="s">
        <v>2871</v>
      </c>
      <c r="BM5" t="s">
        <v>2872</v>
      </c>
      <c r="BR5" t="s">
        <v>2826</v>
      </c>
      <c r="BS5" t="s">
        <v>2873</v>
      </c>
      <c r="BT5" t="s">
        <v>2638</v>
      </c>
    </row>
    <row r="6" spans="1:72" ht="12">
      <c r="A6" s="3" t="s">
        <v>70</v>
      </c>
      <c r="B6" s="3" t="s">
        <v>3066</v>
      </c>
      <c r="C6" s="3" t="s">
        <v>72</v>
      </c>
      <c r="D6" s="3" t="s">
        <v>72</v>
      </c>
      <c r="E6" s="3" t="s">
        <v>72</v>
      </c>
      <c r="F6" s="3" t="s">
        <v>3067</v>
      </c>
      <c r="G6" s="3" t="s">
        <v>72</v>
      </c>
      <c r="H6" s="3" t="s">
        <v>72</v>
      </c>
      <c r="I6" s="3" t="s">
        <v>3068</v>
      </c>
      <c r="J6" s="3" t="s">
        <v>201</v>
      </c>
      <c r="K6" s="3" t="s">
        <v>72</v>
      </c>
      <c r="L6" s="3" t="s">
        <v>72</v>
      </c>
      <c r="M6" s="3" t="s">
        <v>76</v>
      </c>
      <c r="N6" s="3" t="s">
        <v>100</v>
      </c>
      <c r="O6" s="3" t="s">
        <v>72</v>
      </c>
      <c r="P6" s="3" t="s">
        <v>72</v>
      </c>
      <c r="Q6" s="3" t="s">
        <v>72</v>
      </c>
      <c r="R6" s="3" t="s">
        <v>72</v>
      </c>
      <c r="S6" s="3" t="s">
        <v>72</v>
      </c>
      <c r="T6" s="3" t="s">
        <v>3069</v>
      </c>
      <c r="U6" s="3" t="s">
        <v>3070</v>
      </c>
      <c r="V6" s="3" t="s">
        <v>3071</v>
      </c>
      <c r="W6" s="3" t="s">
        <v>3072</v>
      </c>
      <c r="X6" s="3" t="s">
        <v>72</v>
      </c>
      <c r="Y6" s="3" t="s">
        <v>3073</v>
      </c>
      <c r="Z6" s="3" t="s">
        <v>3074</v>
      </c>
      <c r="AA6" s="3" t="s">
        <v>3075</v>
      </c>
      <c r="AB6" s="3" t="s">
        <v>3076</v>
      </c>
      <c r="AC6" s="3" t="s">
        <v>3077</v>
      </c>
      <c r="AD6" s="3" t="s">
        <v>3078</v>
      </c>
      <c r="AE6" s="3" t="s">
        <v>3079</v>
      </c>
      <c r="AF6" s="3" t="s">
        <v>72</v>
      </c>
      <c r="AG6" s="3">
        <v>36</v>
      </c>
      <c r="AH6" s="3">
        <v>6</v>
      </c>
      <c r="AI6" s="3">
        <v>6</v>
      </c>
      <c r="AJ6" s="3">
        <v>6</v>
      </c>
      <c r="AK6" s="3">
        <v>6</v>
      </c>
      <c r="AL6" s="3" t="s">
        <v>134</v>
      </c>
      <c r="AM6" s="3" t="s">
        <v>135</v>
      </c>
      <c r="AN6" s="3" t="s">
        <v>136</v>
      </c>
      <c r="AO6" s="3" t="s">
        <v>209</v>
      </c>
      <c r="AP6" s="3" t="s">
        <v>210</v>
      </c>
      <c r="AQ6" s="3" t="s">
        <v>72</v>
      </c>
      <c r="AR6" s="3" t="s">
        <v>211</v>
      </c>
      <c r="AS6" s="3" t="s">
        <v>212</v>
      </c>
      <c r="AT6" s="3" t="s">
        <v>603</v>
      </c>
      <c r="AU6" s="3">
        <v>2022</v>
      </c>
      <c r="AV6" s="3">
        <v>215</v>
      </c>
      <c r="AW6" s="3" t="s">
        <v>72</v>
      </c>
      <c r="AX6" s="3" t="s">
        <v>1482</v>
      </c>
      <c r="AY6" s="3" t="s">
        <v>72</v>
      </c>
      <c r="AZ6" s="3" t="s">
        <v>72</v>
      </c>
      <c r="BA6" s="3" t="s">
        <v>72</v>
      </c>
      <c r="BB6" s="3" t="s">
        <v>72</v>
      </c>
      <c r="BC6" s="3" t="s">
        <v>72</v>
      </c>
      <c r="BD6" s="3">
        <v>110580</v>
      </c>
      <c r="BE6" s="3" t="s">
        <v>3080</v>
      </c>
      <c r="BF6" s="3" t="s">
        <v>3081</v>
      </c>
      <c r="BG6" s="3" t="s">
        <v>72</v>
      </c>
      <c r="BH6" s="3" t="s">
        <v>72</v>
      </c>
      <c r="BI6" s="3">
        <v>12</v>
      </c>
      <c r="BJ6" s="3" t="s">
        <v>216</v>
      </c>
      <c r="BK6" s="3" t="s">
        <v>92</v>
      </c>
      <c r="BL6" s="3" t="s">
        <v>217</v>
      </c>
      <c r="BM6" s="3" t="s">
        <v>3082</v>
      </c>
      <c r="BN6" s="3" t="s">
        <v>72</v>
      </c>
      <c r="BO6" s="3" t="s">
        <v>72</v>
      </c>
      <c r="BP6" s="3" t="s">
        <v>72</v>
      </c>
      <c r="BQ6" s="3" t="s">
        <v>72</v>
      </c>
      <c r="BR6" s="3" t="s">
        <v>2826</v>
      </c>
      <c r="BS6" s="3" t="s">
        <v>3083</v>
      </c>
      <c r="BT6" s="3" t="s">
        <v>2638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cxz</cp:lastModifiedBy>
  <dcterms:modified xsi:type="dcterms:W3CDTF">2022-11-13T02:22:21Z</dcterms:modified>
  <cp:category/>
  <cp:version/>
  <cp:contentType/>
  <cp:contentStatus/>
</cp:coreProperties>
</file>