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070" activeTab="0"/>
  </bookViews>
  <sheets>
    <sheet name="2023-07期-我校ESI高被引论文-166篇" sheetId="1" r:id="rId1"/>
    <sheet name="2023-07期-我校ESI热点论文-4篇" sheetId="2" r:id="rId2"/>
  </sheets>
  <definedNames>
    <definedName name="_xlnm._FilterDatabase" localSheetId="0" hidden="1">'2023-07期-我校ESI高被引论文-166篇'!$BS$1:$BS$167</definedName>
  </definedNames>
  <calcPr fullCalcOnLoad="1"/>
</workbook>
</file>

<file path=xl/sharedStrings.xml><?xml version="1.0" encoding="utf-8"?>
<sst xmlns="http://schemas.openxmlformats.org/spreadsheetml/2006/main" count="10311" uniqueCount="3619">
  <si>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</si>
  <si>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</si>
  <si>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</si>
  <si>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</si>
  <si>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</si>
  <si>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</si>
  <si>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</si>
  <si>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</si>
  <si>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</si>
  <si>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</si>
  <si>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</si>
  <si>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</si>
  <si>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</si>
  <si>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</si>
  <si>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</si>
  <si>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</si>
  <si>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</si>
  <si>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</si>
  <si>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</si>
  <si>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</si>
  <si>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</si>
  <si>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</si>
  <si>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</si>
  <si>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</si>
  <si>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</si>
  <si>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</si>
  <si>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</si>
  <si>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</si>
  <si>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</si>
  <si>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</si>
  <si>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</si>
  <si>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</si>
  <si>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</si>
  <si>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</si>
  <si>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</si>
  <si>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</si>
  <si>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</si>
  <si>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</si>
  <si>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</si>
  <si>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</si>
  <si>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</si>
  <si>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</si>
  <si>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</si>
  <si>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</si>
  <si>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</si>
  <si>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</si>
  <si>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</si>
  <si>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</si>
  <si>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</si>
  <si>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</si>
  <si>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</si>
  <si>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</si>
  <si>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</si>
  <si>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</si>
  <si>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</si>
  <si>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</si>
  <si>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</si>
  <si>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</si>
  <si>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</si>
  <si>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</si>
  <si>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</si>
  <si>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</si>
  <si>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</si>
  <si>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</si>
  <si>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</si>
  <si>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</si>
  <si>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</si>
  <si>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</si>
  <si>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</si>
  <si>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</si>
  <si>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J</t>
  </si>
  <si>
    <t>Li, SS; Gao, YQ; Li, N; Ge, L; Bu, XH; Feng, PY</t>
  </si>
  <si>
    <t/>
  </si>
  <si>
    <t>Li, Songsong; Gao, Yangqin; Li, Ning; Ge, Lei; Bu, Xianhui; Feng, Pingyun</t>
  </si>
  <si>
    <t>Transition metal-based bimetallic MOFs and MOF-derived catalysts for electrochemical oxygen evolution reaction</t>
  </si>
  <si>
    <t>ENERGY &amp; ENVIRONMENTAL SCIENCE</t>
  </si>
  <si>
    <t>English</t>
  </si>
  <si>
    <t>Review</t>
  </si>
  <si>
    <t>LAYERED DOUBLE HYDROXIDE; PRUSSIAN BLUE ANALOG; IN-SITU SYNTHESIS; ORGANIC-FRAMEWORK; WATER-OXIDATION; HYDROGEN EVOLUTION; NANOSHEET ARRAYS; HIGHLY EFFICIENT; HIGH-PERFORMANCE; CARBON CLOTH</t>
  </si>
  <si>
    <t>The oxygen evolution reaction (OER) is a critical electrochemical reaction in water splitting and rechargeable metal-air batteries. It plays a pivotal role in achieving high-efficiency clean-energy production and energy storage in these devices. Transition metal-based bimetallic MOFs (TMB MOFs) with two different metal ions possess specific synergistic effects, which could exhibit OER performance and stability superior to those of the corresponding monometallic MOFs for water oxidation. Benefiting from the diversity of chemical composition and structural type, TMB MOFs can also serve as precursors and templates to obtain alloy-particle-decorated carbon materials with high surface area, or metal compounds such as bimetallic sulfides, phosphides, and hydroxides with atomic-level mixing of heterometallic elements. These materials with high-density active sites exhibit much improved catalytic activity in the water oxidation reaction. This article aims to review the recent progress with TMB MOFs and their derivatives in relation to applications as electrocatalysts in OER, including analysis of the mechanism of the OER process with the assistance of DFT calculations and in situ or operando techniques.</t>
  </si>
  <si>
    <t>[Li, Songsong; Gao, Yangqin; Li, Ning; Ge, Lei] China Univ Petr, State Key Lab Heavy Oil Proc, Coll New Energy &amp; Mat, 18 Fuxue Rd, Beijing 102249, Peoples R China; [Li, Songsong; Feng, Pingyun] Univ Calif Riverside, Dept Chem, Riverside, CA 92521 USA; [Bu, Xianhui] Calif State Univ Long Beach, Dept Chem &amp; Biochem, Long Beach, CA 90840 USA</t>
  </si>
  <si>
    <t>gelei@cup.edu.cn; pingyun.feng@ucr.edu</t>
  </si>
  <si>
    <t>ROYAL SOC CHEMISTRY</t>
  </si>
  <si>
    <t>CAMBRIDGE</t>
  </si>
  <si>
    <t>THOMAS GRAHAM HOUSE, SCIENCE PARK, MILTON RD, CAMBRIDGE CB4 0WF, CAMBS, ENGLAND</t>
  </si>
  <si>
    <t>1754-5692</t>
  </si>
  <si>
    <t>1754-5706</t>
  </si>
  <si>
    <t>ENERG ENVIRON SCI</t>
  </si>
  <si>
    <t>Energy Environ. Sci.</t>
  </si>
  <si>
    <t>APR 1</t>
  </si>
  <si>
    <t>10.1039/d0ee03697h</t>
  </si>
  <si>
    <t>Chemistry, Multidisciplinary; Energy &amp; Fuels; Engineering, Chemical; Environmental Sciences</t>
  </si>
  <si>
    <t>Science Citation Index Expanded (SCI-EXPANDED)</t>
  </si>
  <si>
    <t>Chemistry; Energy &amp; Fuels; Engineering; Environmental Sciences &amp; Ecology</t>
  </si>
  <si>
    <t>RQ5CM</t>
  </si>
  <si>
    <t>Green Submitted</t>
  </si>
  <si>
    <t>Cheng, C; Ren, XH; Dong, KY; Dong, XC; Wang, Z</t>
  </si>
  <si>
    <t>Cheng, Cheng; Ren, Xiaohang; Dong, Kangyin; Dong, Xiucheng; Wang, Zhen</t>
  </si>
  <si>
    <t>How does technological innovation mitigate CO2 emissions in OECD countries? Heterogeneous analysis using panel quantile regression</t>
  </si>
  <si>
    <t>JOURNAL OF ENVIRONMENTAL MANAGEMENT</t>
  </si>
  <si>
    <t>Article</t>
  </si>
  <si>
    <t>Technological innovation; CO2 emissions; (sic)Patents; Influencing mechanism; Panel quantile regression; OECD countries</t>
  </si>
  <si>
    <t>To verify how does the development of technological innovation effectively mitigate carbon dioxide (CO2) emissions in Organization for Economic Co-operation and Development (OECD) countries, this study first investigates the direct impacts and moderating effects of technological innovation, measured by the development of patents on CO2 emissions by employing a balanced panel dataset for 35 OECD countries covering 1996-2015. Also, to examine the potential heterogeneity and asymmetry, the panel quantile regression approach is utilized. The empirical results indicate that technological innovation directly reduces CO2 emissions; however, this impact is significantly heterogeneous and asymmetric across quantiles. Furthermore, through analyzing the influencing mechanism, the technological innovation affects the impacts of economic growth and renewable energy through its moderating effects. Moreover, the moderating effects of technological innovation is also heterogenous. Accordingly, the main contribution of this study is that the potential heterogeneity and asymmetry of both the direct impact and moderating effect of technological innovation on CO2 emissions in OECD countries are systematically analyzed by employing the panel quantile regression approach.</t>
  </si>
  <si>
    <t>[Cheng, Cheng] Shanxi Univ Finance &amp; Econ, Sch Management Sci &amp; Engn, Taiyuan 030006, Shanxi, Peoples R China; [Ren, Xiaohang] Cent South Univ, Business Sch, Changsha 410083, Hunan, Peoples R China; [Dong, Kangyin; Dong, Xiucheng] Univ Int Business &amp; Econ, Sch Int Trade &amp; Econ, Beijing 100029, Peoples R China; [Dong, Kangyin; Dong, Xiucheng] Univ Int Business &amp; Econ, UIBE Belt &amp; Rd Energy Trade &amp; Dev Ctr, Beijing 100029, Peoples R China; [Wang, Zhen] China Univ Petr, Acad Chinese Energy Strategy, Beijing 102249, Peoples R China</t>
  </si>
  <si>
    <t>domrxh@outlook.com; dongkangyin@uibe.edu.cn</t>
  </si>
  <si>
    <t>Fundamental Research Funds for the Central Universities in UIBE [19QD03]; National Social Science Foundation of China [18VDL017]; National Natural Science Foundation of China [71904111, 71774105]; Innovation Methods Special Foundation of the Chinese Ministry of Science and Technology [2018IM040100]; Humanities and Social Sciences Program of Chinese Ministry of Education [19YJCZH106]; Program for the Philosophy and Social Sciences Research of Higher Learning Institutions of Shanxi [201803079]</t>
  </si>
  <si>
    <t>The article is supported by the Fundamental Research Funds for the Central Universities in UIBE (Grant No. 19QD03), the National Social Science Foundation of China (Grant No. 18VDL017), the National Natural Science Foundation of China (Grant Nos. 71904111, 71774105), the Innovation Methods Special Foundation of the Chinese Ministry of Science and Technology (Grant No. 2018IM040100), the Humanities and Social Sciences Program of Chinese Ministry of Education (Grant No. 19YJCZH106), and the Program for the Philosophy and Social Sciences Research of Higher Learning Institutions of Shanxi (Grant No. 201803079, 2th [2018] of Jin Education). The authors also would like to appreciate the helpful reviews and comments by the editor and anonymous reviewers. Certainly, all remaining errors are our own.</t>
  </si>
  <si>
    <t>ACADEMIC PRESS LTD- ELSEVIER SCIENCE LTD</t>
  </si>
  <si>
    <t>LONDON</t>
  </si>
  <si>
    <t>24-28 OVAL RD, LONDON NW1 7DX, ENGLAND</t>
  </si>
  <si>
    <t>0301-4797</t>
  </si>
  <si>
    <t>1095-8630</t>
  </si>
  <si>
    <t>J ENVIRON MANAGE</t>
  </si>
  <si>
    <t>J. Environ. Manage.</t>
  </si>
  <si>
    <t>FEB 15</t>
  </si>
  <si>
    <t>10.1016/j.jenvman.2020.111818</t>
  </si>
  <si>
    <t>Environmental Sciences</t>
  </si>
  <si>
    <t>Environmental Sciences &amp; Ecology</t>
  </si>
  <si>
    <t>QA6SZ</t>
  </si>
  <si>
    <t>WOS:000613574600011</t>
  </si>
  <si>
    <t>Yang, Y; Okonkwo, EG; Huang, GY; Xu, SM; Sun, W; He, YH</t>
  </si>
  <si>
    <t>Yang, Yue; Okonkwo, Emenike G.; Huang, Guoyong; Xu, Shengming; Sun, Wei; He, Yinghe</t>
  </si>
  <si>
    <t>On the sustainability of lithium ion battery industry-A review and perspective</t>
  </si>
  <si>
    <t>ENERGY STORAGE MATERIALS</t>
  </si>
  <si>
    <t>Spent Lithium ion battery; Recyling; Sustainability; Review and perspective</t>
  </si>
  <si>
    <t>SUPERCRITICAL CARBON-DIOXIDE; ELECTRIC VEHICLE-BATTERIES; LIFE-CYCLE ASSESSMENT; EXTENDED PRODUCER RESPONSIBILITY; GREENHOUSE-GAS EMISSIONS; MIXED-CATHODE MATERIALS; CLOSED-LOOP PROCESS; HIGH VALUE METALS; VALUABLE METALS; SPENT LIFEPO4</t>
  </si>
  <si>
    <t>The consumption of rechargeable batteries has been increasing rapidly. High demand on specific metals for battery manufacturing and environmental impacts from battery disposal make it essential to recycle and retrieve materials from the spent batteries. There have been some review articles on battery recycling, mostly on the technologies for the materials recovery and some on life cycle assessment (LCA). To develop a truly sustainable battery industry, however, battery recycling must be commercially viable. Yet, very limited information on the economics of battery recycling is available. This paper examines technologies and research efforts in battery recycling from the perspective of economic viability and life cycle inventory. With the support of up-to-date statistics, the paper also comments on the challenges facing battery recycling, and the role of battery design and circular economy in the sustainable development of battery industry where governments, manufacturers and consumers all play a part.</t>
  </si>
  <si>
    <t>[Yang, Yue; Sun, Wei] Cent South Univ, Sch Minerals Proc &amp; Bioengn, Changsha, Hunan, Peoples R China; [Xu, Shengming] Tsinghua Univ, Inst Nucl &amp; New Energy Technol, Beijing, Peoples R China; [Okonkwo, Emenike G.; He, Yinghe] James Cook Univ, Coll Sci &amp; Engn, Douglas, Qld, Australia; [Okonkwo, Emenike G.] Univ Nigeria, Dept Met &amp; Mat Engn, Nsukka, Nigeria; [Huang, Guoyong] China Univ Petr, Coll New Energy &amp; Mat, Beijing, Peoples R China</t>
  </si>
  <si>
    <t>smxu@tsinghua.edu.cn; sunmenghu@csu.edu.cn; yinghe.he@jcu.edu.au</t>
  </si>
  <si>
    <t>Okonkwo, Emenike/0000-0001-8841-693X</t>
  </si>
  <si>
    <t>National Natural Science Foundation of China [51904340, 51834008]; National Key Research and Development Program [2019YFC1907804, 2019YFC1907801]; Young Elite Scientists Sponsorship Program by CAST [2018QNRC001]</t>
  </si>
  <si>
    <t>National Natural Science Foundation of China(National Natural Science Foundation of China (NSFC)); National Key Research and Development Program; Young Elite Scientists Sponsorship Program by CAST</t>
  </si>
  <si>
    <t>This work was financially supported by the National Natural Science Foundation of China (No. 51904340 and 51834008), National Key Research and Development Program (2019YFC1907804 and 2019YFC1907801), and the Young Elite Scientists Sponsorship Program by CAST (2018QNRC001).</t>
  </si>
  <si>
    <t>ELSEVIER</t>
  </si>
  <si>
    <t>AMSTERDAM</t>
  </si>
  <si>
    <t>RADARWEG 29, 1043 NX AMSTERDAM, NETHERLANDS</t>
  </si>
  <si>
    <t>2405-8297</t>
  </si>
  <si>
    <t>ENERGY STORAGE MATER</t>
  </si>
  <si>
    <t>Energy Storage Mater.</t>
  </si>
  <si>
    <t>APR</t>
  </si>
  <si>
    <t>10.1016/j.ensm.2020.12.019</t>
  </si>
  <si>
    <t>JAN 2021</t>
  </si>
  <si>
    <t>Chemistry, Physical; Nanoscience &amp; Nanotechnology; Materials Science, Multidisciplinary</t>
  </si>
  <si>
    <t>Science Citation Index Expanded (SCI-EXPANDED); Social Science Citation Index (SSCI)</t>
  </si>
  <si>
    <t>Chemistry; Science &amp; Technology - Other Topics; Materials Science</t>
  </si>
  <si>
    <t>QK4UU</t>
  </si>
  <si>
    <t>WOS:000620382900004</t>
  </si>
  <si>
    <t>IEEE-INST ELECTRICAL ELECTRONICS ENGINEERS INC</t>
  </si>
  <si>
    <t>PISCATAWAY</t>
  </si>
  <si>
    <t>445 HOES LANE, PISCATAWAY, NJ 08855-4141 USA</t>
  </si>
  <si>
    <t>MAY 2021</t>
  </si>
  <si>
    <t>Zhang, NQ; Zhang, XX; Kang, YK; Ye, CL; Jin, R; Yan, H; Lin, R; Yang, JR; Xu, Q; Wang, Y; Zhang, QH; Gu, L; Liu, LC; Song, WY; Liu, J; Wang, DS; Li, YD</t>
  </si>
  <si>
    <t>Zhang, Ningqiang; Zhang, Xinxin; Kang, Yikun; Ye, Chenliang; Jin, Rui; Yan, Han; Lin, Rui; Yang, Jiarui; Xu, Qian; Wang, Yu; Zhang, Qinghua; Gu, Lin; Liu, Licheng; Song, Weiyu; Liu, Jian; Wang, Dingsheng; Li, Yadong</t>
  </si>
  <si>
    <t>A Supported Pd-2 Dual-Atom Site Catalyst for Efficient Electrochemical CO2 Reduction</t>
  </si>
  <si>
    <t>ANGEWANDTE CHEMIE-INTERNATIONAL EDITION</t>
  </si>
  <si>
    <t>CO2 reduction reaction; dual-atom site catalyst; electron transfer; palladium; single-atom site catalysts</t>
  </si>
  <si>
    <t>Dual-atom site catalysts (DACs) have emerged as a new frontier in heterogeneous catalysis because the synergistic effect between adjacent metal atoms can promote their catalytic activity while maintaining the advantages of single-atom site catalysts (SACs), like 100 % atomic utilization efficiency and excellent selectivity. Herein, a supported Pd-2 DAC was synthesized and used for electrochemical CO2 reduction reaction (CO2RR) for the first time. The as-obtained Pd-2 DAC exhibited superior CO2RR catalytic performance with 98.2 % CO faradic efficiency at -0.85 V vs. RHE, far exceeding that of Pd-1 SAC, and coupled with long-term stability. The density functional theory (DFT) calculations revealed that the intrinsic reason for the superior activity of Pd-2 DAC toward CO2RR was the electron transfer between Pd atoms at the dimeric Pd sites. Thus, Pd-2 DAC possessed moderate adsorption strength of CO*, which was beneficial for CO production in CO2RR.</t>
  </si>
  <si>
    <t>[Zhang, Ningqiang; Ye, Chenliang; Yan, Han; Lin, Rui; Yang, Jiarui; Xu, Qian; Wang, Dingsheng; Li, Yadong] Tsinghua Univ, Dept Chem, Beijing 100084, Peoples R China; [Zhang, Xinxin; Liu, Licheng] Chinese Acad Sci, Qingdao Inst Bioenergy &amp; Bioproc Technol, Qingdao 266101, Peoples R China; [Kang, Yikun; Song, Weiyu; Liu, Jian] China Univ Petr, State Key Lab Heavy Oil Proc, Beijing 102249, Peoples R China; [Jin, Rui] SINOPEC Res Inst Petr Proc, Xue Yuan Rd 18, Beijing 100083, Peoples R China; [Wang, Yu] Chinese Acad Sci, Shanghai Inst Appl Phys, Shanghai Synchrotron Radiat Facil, Shanghai 201204, Peoples R China; [Zhang, Qinghua; Gu, Lin] Chinese Acad Sci, Inst Phys, Beijing 100190, Peoples R China</t>
  </si>
  <si>
    <t>liulc@qibebt.ac.cn; liujian@cup.edu.cn; wangdingsheng@mail.tsinghua.edu.cn</t>
  </si>
  <si>
    <t>National Key R&amp;D Program of China [2018YFA0702003]; National Natural Science Foundation of China [21890383, 21871159]; Science and Technology Key Project of Guangdong Province of China [2020B010188002]; Beijing Municipal Science &amp; Technology Commission [Z191100007219003]; China Postdoctoral Science Foundation [2020M670355]</t>
  </si>
  <si>
    <t>National Key R&amp;D Program of China; National Natural Science Foundation of China(National Natural Science Foundation of China (NSFC)); Science and Technology Key Project of Guangdong Province of China; Beijing Municipal Science &amp; Technology Commission(Beijing Municipal Science &amp; Technology Commission); China Postdoctoral Science Foundation(China Postdoctoral Science Foundation)</t>
  </si>
  <si>
    <t>This work was supported by the National Key R&amp;D Program of China (2018YFA0702003), the National Natural Science Foundation of China (21890383 and 21871159), Science and Technology Key Project of Guangdong Province of China (2020B010188002), Beijing Municipal Science &amp; Technology Commission No. Z191100007219003, and China Postdoctoral Science Foundation (NO. 2020M670355). The authors thank the BL14W1 station in Shanghai Synchrotron Radiation Facility (SSRF).</t>
  </si>
  <si>
    <t>WILEY-V C H VERLAG GMBH</t>
  </si>
  <si>
    <t>WEINHEIM</t>
  </si>
  <si>
    <t>POSTFACH 101161, 69451 WEINHEIM, GERMANY</t>
  </si>
  <si>
    <t>1433-7851</t>
  </si>
  <si>
    <t>1521-3773</t>
  </si>
  <si>
    <t>ANGEW CHEM INT EDIT</t>
  </si>
  <si>
    <t>Angew. Chem.-Int. Edit.</t>
  </si>
  <si>
    <t>JUN 7</t>
  </si>
  <si>
    <t>10.1002/anie.202101559</t>
  </si>
  <si>
    <t>Chemistry, Multidisciplinary</t>
  </si>
  <si>
    <t>Chemistry</t>
  </si>
  <si>
    <t>SL0XO</t>
  </si>
  <si>
    <t>WOS:000647884200001</t>
  </si>
  <si>
    <t>WOS:000642435400008</t>
  </si>
  <si>
    <t>EARTH-SCIENCE REVIEWS</t>
  </si>
  <si>
    <t>0012-8252</t>
  </si>
  <si>
    <t>1872-6828</t>
  </si>
  <si>
    <t>EARTH-SCI REV</t>
  </si>
  <si>
    <t>Earth-Sci. Rev.</t>
  </si>
  <si>
    <t>Geosciences, Multidisciplinary</t>
  </si>
  <si>
    <t>Geology</t>
  </si>
  <si>
    <t>FEB</t>
  </si>
  <si>
    <t>gold</t>
  </si>
  <si>
    <t>SEP</t>
  </si>
  <si>
    <t>DOI Link</t>
  </si>
  <si>
    <t>Web of Science Record</t>
  </si>
  <si>
    <t>Wang, DS (通讯作者)，Tsinghua Univ, Dept Chem, Beijing 100084, Peoples R China.;Liu, LC (通讯作者)，Chinese Acad Sci, Qingdao Inst Bioenergy &amp; Bioproc Technol, Qingdao 266101, Peoples R China.;Liu, J (通讯作者)，China Univ Petr, State Key Lab Heavy Oil Proc, Beijing 102249, Peoples R China.</t>
  </si>
  <si>
    <t>Ge, L (通讯作者)，China Univ Petr, State Key Lab Heavy Oil Proc, Coll New Energy &amp; Mat, 18 Fuxue Rd, Beijing 102249, Peoples R China.;Feng, PY (通讯作者)，Univ Calif Riverside, Dept Chem, Riverside, CA 92521 USA.</t>
  </si>
  <si>
    <t>Ren, XH (通讯作者)，Cent South Univ, Business Sch, Changsha 410083, Hunan, Peoples R China.;Dong, KY (通讯作者)，Univ Int Business &amp; Econ, Sch Int Trade &amp; Econ, Beijing 100029, Peoples R China.</t>
  </si>
  <si>
    <t>Sun, W (通讯作者)，Cent South Univ, Sch Minerals Proc &amp; Bioengn, Changsha, Hunan, Peoples R China.;Xu, SM (通讯作者)，Tsinghua Univ, Inst Nucl &amp; New Energy Technol, Beijing, Peoples R China.;He, YH (通讯作者)，James Cook Univ, Coll Sci &amp; Engn, Douglas, Qld, Australia.</t>
  </si>
  <si>
    <t>Huang, JW; Lv, BF; Wu, Y; Chen, Y; Shen, XM</t>
  </si>
  <si>
    <t>Huang, Jiwei; Lv, Bofeng; Wu, Yuan; Chen, Ying; Shen, Xuemin</t>
  </si>
  <si>
    <t>Dynamic Admission Control and Resource Allocation for Mobile Edge Computing Enabled Small Cell Network</t>
  </si>
  <si>
    <t>IEEE TRANSACTIONS ON VEHICULAR TECHNOLOGY</t>
  </si>
  <si>
    <t>Task analysis; Servers; Admission control; Resource management; Throughput; Vehicle dynamics; Stochastic processes; MEC; small cell networks; admission control; resource allocation</t>
  </si>
  <si>
    <t>OPTIMIZATION; MANAGEMENT; RADIO</t>
  </si>
  <si>
    <t>Mobile edge computing (MEC) has recently risen as a promising paradigm to meet the increasing resource requirements of the terminal devices. Meanwhile, small cell network (SCN) with MEC has been emerging to handle the exponentially increasing data traffic and improve the network coverage, and is recognized as one key component of the next generation wireless networks. However, with the growing number of terminal devices requiring computation offloading to the edge servers, the network would be heavily congested and thus the performance would be degraded and unbalanced among multiple devices. In this paper, we propose the joint admission control and computation resource allocation in the MEC enabled SCN, and formulate it as a stochastic optimization problem. The goal is to maximize the system utility combining the throughput and fairness while bounding the queue. We decouple the original problem into three independent subproblems, which can be solved in a distributed manner without requiring the system statistical information. An admission control and computation resource allocation (ACCRA) algorithm is designed to obtain the optimal solutions of the subproblems. Theoretical analysis proves that the ACCRA algorithm can achieve the close-to-optimal system utility and reach the arbitrary tradeoff between the utility and the queue length. Experiments are conducted to validate the derived analytical results and evaluate the performance of the ACCRA algorithm.</t>
  </si>
  <si>
    <t>[Huang, Jiwei; Lv, Bofeng] China Univ Petr, Beijing Key Lab Petr Data Min, Beijing 102249, Peoples R China; [Wu, Yuan] Univ Macau, State Key Lab Internet Things Smart City, Macau 999078, Peoples R China; [Wu, Yuan] Univ Macau, Dept Comp &amp; Informat Sci, Macau 999078, Peoples R China; [Chen, Ying] Beijing Informat Sci &amp; Technol Univ, Comp Sch, Beijing 100101, Peoples R China; [Shen, Xuemin] Univ Waterloo, Dept Elect &amp; Comp Engn, Waterloo, ON N2L 3G1, Canada</t>
  </si>
  <si>
    <t>Chen, Y (通讯作者)，Beijing Informat Sci &amp; Technol Univ, Comp Sch, Beijing 100101, Peoples R China.</t>
  </si>
  <si>
    <t>huangjw@cup.edu.cn; lybofeng@foxmail.com; yuanwu@um.edu.mo; chenying@bistu.edu.cn; sshen@uwaterloo.ca</t>
  </si>
  <si>
    <t>National Natural Science Foundation of China [61972414, 61902029, 62072490, 61973161]; Beijing Nova Program [Z201100006820082]; Beijing Natural Science Foundation [4202066]; Fundamental Research Funds for Central Universities [2462018YJRC040]; Excellent Talents Projects of Beijing [9111923401]; Scientific Research Project of Beijing Municipal Education Commission [KM202011232015]; FDCT-MOST Joint Fund Project [0066/2019/AMJ]; Macao Science and Technology Development Fund [0060/2019/A1, 0162/2019/A3]; University of Macau [MYRG2018-00237-FST]</t>
  </si>
  <si>
    <t>National Natural Science Foundation of China(National Natural Science Foundation of China (NSFC)); Beijing Nova Program(Beijing Municipal Science &amp; Technology Commission); Beijing Natural Science Foundation(Beijing Natural Science Foundation); Fundamental Research Funds for Central Universities(Fundamental Research Funds for the Central Universities); Excellent Talents Projects of Beijing; Scientific Research Project of Beijing Municipal Education Commission; FDCT-MOST Joint Fund Project; Macao Science and Technology Development Fund; University of Macau</t>
  </si>
  <si>
    <t>This work was supported in part by the National Natural Science Foundation of China under Grants 61972414, 61902029, 62072490, and 61973161, in part by the Beijing Nova Program under Grant Z201100006820082, in part by the Beijing Natural Science Foundation under Grant 4202066, in part by the Fundamental Research Funds for Central Universities under Grant 2462018YJRC040, in part by the Excellent Talents Projects of Beijing under Grant 9111923401, in part by the Scientific Research Project of Beijing Municipal Education Commission under Grant KM202011232015, in part by the FDCT-MOST Joint Fund Project under Grant 0066/2019/AMJ, in part by the Macao Science and Technology Development Fund under Grants 0060/2019/A1 and 0162/2019/A3, and in part by the Research Grant of University of Macau under Grant MYRG2018-00237-FST. The review of this article was coordinated by Dr. Yan Zhang.</t>
  </si>
  <si>
    <t>0018-9545</t>
  </si>
  <si>
    <t>1939-9359</t>
  </si>
  <si>
    <t>IEEE T VEH TECHNOL</t>
  </si>
  <si>
    <t>IEEE Trans. Veh. Technol.</t>
  </si>
  <si>
    <t>10.1109/TVT.2021.3133696</t>
  </si>
  <si>
    <t>Engineering, Electrical &amp; Electronic; Telecommunications; Transportation Science &amp; Technology</t>
  </si>
  <si>
    <t>Engineering; Telecommunications; Transportation</t>
  </si>
  <si>
    <t>ZB5DE</t>
  </si>
  <si>
    <t>WOS:000756861400068</t>
  </si>
  <si>
    <t>2405-8289</t>
  </si>
  <si>
    <t>Zhou, QX; Wang, SM; Liu, JQ; Hu, XG; Liu, YX; He, YQ; He, X; Wu, XT</t>
  </si>
  <si>
    <t>Zhou, Qixing; Wang, Simin; Liu, Jiaqi; Hu, Xiangang; Liu, Yuxia; He, Yuqing; He, Xuan; Wu, Xiaotong</t>
  </si>
  <si>
    <t>Geological evolution of offshore pollution and its long-term potential impacts on marine ecosystems</t>
  </si>
  <si>
    <t>GEOSCIENCE FRONTIERS</t>
  </si>
  <si>
    <t>Global offshore pollution; Geological evolution; Sedimentation; Marine ecosystem; Coastal area</t>
  </si>
  <si>
    <t>SINKING ORGANIC-MATTER; HEAVY-METAL POLLUTION; EAST CHINA SEA; CLIMATE-CHANGE; OCEAN ACIDIFICATION; SURFACE SEDIMENTS; YANGTZE-RIVER; METHYLMERCURY PRODUCTION; CARBON SEQUESTRATION; ATLANTIC-OCEAN</t>
  </si>
  <si>
    <t>Populations and metropolitan centers are accumulated in coastal areas around the world. In view of the fact that they are geographically adjacent to coasts and intense anthropogenic activities, increasing global offshore pollution has been an important worldwide concern over the past several decades and has become a very serious problem that needs to be addressed urgently. Due to offshore pollution, various geological disasters occur in high frequency, including intensified erosion and salinization of coastal soils, frequent geological collapses and landslides and increasing seismic activities. Moreover, offshore pollu-tion shows increasingly serious impacts on the topography and geomorphology of offshore and coastal areas, including coastal degradation, retreating coastlines and estuary delta erosion. Offshore sedimenta-tion processes are strongly influenced by the pH changes of terrestrial discharges, and sedimentary dynamics have become extremely acute and complex due to offshore pollution. The seabed topography and hydrodynamic environment determine the fate and transport of pollutants entering offshore regions. Coastal estuaries, port basins and lagoons that have relatively moderate ocean currents and winds are more likely to accumulate pollutants. Offshore regions and undersea canyons can be used as conduits for transporting pollutants from the continent to the seabed. It is particularly noteworthy that the spa-tial/temporal distribution of species, community structures, and ecological functions in offshore areas have undergone unprecedented changes in recent decades. Due to increasing offshore pollution, the stable succession and development trend of marine ecosystems has been broken. It is thus important to identify and regulate the quantity, composition and transportation of pollutants in offshore regions and their behavior in marine ecosystems. In particular, crucial actions for stabilizing marine ecosystems, including increasing species and biodiversity, should be implemented to enhance their anti-interference capabilities. This review provides an overview of the current situation of offshore pollution, as well as major trends of pollutant fate and transportation from continent to marine ecosystems, transformation of pollutants in sediments, and their bioaccumulation and diffusion. This study retrospectively reviews the long-term geological evolution of offshore pollution from the perspective of marine geology, and analyses their long-term potential impacts on marine ecosystems. Due to ecological risks associated with pollutants released from offshore sediments, more research on the influence of global offshore pollution based on marine geology is undoubtedly needed. (c) 2022 China University of Geosciences (Beijing) and Peking University. Production and hosting by Elsevier B.V. This is an open access article under the CC BY-NC-ND license (http://creativecommons.org/ licenses/by-nc-nd/4.0/).</t>
  </si>
  <si>
    <t>[Zhou, Qixing; Wang, Simin; Hu, Xiangang; Liu, Yuxia; He, Yuqing; He, Xuan; Wu, Xiaotong] Nankai Univ, Coll Environm Sci &amp; Engn, MOE Key Lab Pollut Proc &amp; Environm Criteria, 38 Tongyan Rd, Tianjin 300350, Peoples R China; [Liu, Jiaqi] Chinese Acad Sci, Inst Geol &amp; Geophys, Beijing 100029, Peoples R China; [Liu, Yuxia] China Univ Petr, State Key Lab Petr Pollut Control, Beijing 102200, Peoples R China</t>
  </si>
  <si>
    <t>Nankai University; Chinese Academy of Sciences; Institute of Geology &amp; Geophysics, CAS; China University of Petroleum</t>
  </si>
  <si>
    <t>Zhou, QX (通讯作者)，Nankai Univ, Coll Environm Sci &amp; Engn, MOE Key Lab Pollut Proc &amp; Environm Criteria, 38 Tongyan Rd, Tianjin 300350, Peoples R China.;Liu, JQ (通讯作者)，Chinese Acad Sci, Inst Geol &amp; Geophys, Beijing 100029, Peoples R China.</t>
  </si>
  <si>
    <t>zhouqx@nankai.edu.cn; liujq@mail.iggcas.ac.cn</t>
  </si>
  <si>
    <t>National Natural Science Foundation of China [U1906222]; Ministry of Environmental Science and Tech-nology, People's Republic of China [2019YFC1804104]; Ministry of Education, People?s Republic of China [T2017002]</t>
  </si>
  <si>
    <t>National Natural Science Foundation of China(National Natural Science Foundation of China (NSFC)); Ministry of Environmental Science and Tech-nology, People's Republic of China; Ministry of Education, People?s Republic of China(Ministry of Education, China)</t>
  </si>
  <si>
    <t>This work was financially supported by the National Natural Science Foundation of China as a Shandong joint key project (GrantNo. U1906222) , the Ministry of Environmental Science and Tech-nology, People?s Republic of China as a key R&amp;D project (Grant No. 2019YFC1804104) , and the Ministry of Education, People?s Republic of China as a 111 program (Grant No. T2017002) .</t>
  </si>
  <si>
    <t>CHINA UNIV GEOSCIENCES, BEIJING</t>
  </si>
  <si>
    <t>HAIDIAN DISTRICT</t>
  </si>
  <si>
    <t>29 XUEYUAN RD, HAIDIAN DISTRICT, 100083, PEOPLES R CHINA</t>
  </si>
  <si>
    <t>1674-9871</t>
  </si>
  <si>
    <t>GEOSCI FRONT</t>
  </si>
  <si>
    <t>Geosci. Front.</t>
  </si>
  <si>
    <t>10.1016/j.gsf.2022.101427</t>
  </si>
  <si>
    <t>JUL 2022</t>
  </si>
  <si>
    <t>3C1DO</t>
  </si>
  <si>
    <t>WOS:000828371400001</t>
  </si>
  <si>
    <t>China University of Petroleum; University of Macau; University of Macau; Beijing Information Science &amp; Technology University; University of Waterloo</t>
  </si>
  <si>
    <t>Huang, Jiwei/ABE-6485-2022; Shen, Xuemin/AAH-2564-2020</t>
  </si>
  <si>
    <t>Huang, Jiwei/0000-0001-5220-6703; Shen, Xuemin/0000-0002-4140-287X</t>
  </si>
  <si>
    <t>Tsinghua University; Chinese Academy of Sciences; Qingdao Institute of Bioenergy &amp; Bioprocess Technology, CAS; China University of Petroleum; Sinopec; Chinese Academy of Sciences; Shanghai Institute of Applied Physics, CAS; Chinese Academy of Sciences; Institute of Physics, CAS</t>
  </si>
  <si>
    <t>China University of Petroleum; University of California System; University of California Riverside; California State University System; California State University Long Beach</t>
  </si>
  <si>
    <t>Shanxi University Finance &amp; Economics; Central South University; University of International Business &amp; Economics; University of International Business &amp; Economics; China University of Petroleum</t>
  </si>
  <si>
    <t>Central South University; Tsinghua University; James Cook University; University of Nigeria; China University of Petroleum</t>
  </si>
  <si>
    <t>Jia, B; Xian, CG</t>
  </si>
  <si>
    <t>Jia, Bao; Xian, Cheng-Gang</t>
  </si>
  <si>
    <t>Permeability measurement of the fracture-matrix system with 3D embedded discrete fracture model</t>
  </si>
  <si>
    <t>PETROLEUM SCIENCE</t>
  </si>
  <si>
    <t>Permeability; Fracture; Pulse -decay; Shale; Viscosity</t>
  </si>
  <si>
    <t>PULSE-DECAY TESTS; LABORATORY MEASUREMENT; TRANSPORT-PROPERTIES; GAS; PREDICTION; FLUIDS; ROCKS</t>
  </si>
  <si>
    <t>In this work, we performed the pulse-decay experiment on a fractured shale core and applied the 3D embedded discrete fracture model (EDFM) to simulate the experiment process. The irregularly rough fracture surface was depicted in detail using a 3D scanner. Then the fracture surface profile was imported in the discrete fracture network model to simulate the flow process in the fracture-matrix system realistically. History matching was efficiently performed to simultaneously obtain porosity and permeability for the matrix and fracture. Gas properties after applying nanopore confinement were obtained by modifying Sutton's viscosity correlation with sensitivity analysis on the pore diameter ranging from 2 to 50 nm. Nanopore confinement results in low matched permeability due to viscosity reduction in the matrix-only porous media. The fracture-matrix system complicates the interpretation of nanopore confinement impact on flow behavior in shale reservoirs. Different scenarios of the highly fractured and matrix-dominated systems were discussed in detail by constructing the digital twin model.(c) 2022 The Authors. Publishing services by Elsevier B.V. on behalf of KeAi Communications Co. Ltd. This is an open access article under the CC BY license (http://creativecommons.org/licenses/by/4.0/).</t>
  </si>
  <si>
    <t>[Jia, Bao; Xian, Cheng-Gang] China Univ Petr, State Key Lab Petr Resources &amp; Prospecting, Beijing 102249, Peoples R China; [Jia, Bao; Xian, Cheng-Gang] China Univ Petr, Unconvent Petr Res Inst, Beijing 102249, Peoples R China</t>
  </si>
  <si>
    <t>China University of Petroleum; China University of Petroleum</t>
  </si>
  <si>
    <t>Xian, CG (通讯作者)，China Univ Petr, State Key Lab Petr Resources &amp; Prospecting, Beijing 102249, Peoples R China.</t>
  </si>
  <si>
    <t>xianchenggang@cup.edu.cn</t>
  </si>
  <si>
    <t>Science Foundation of China University of Petroleum, Beijing [00000]; Strategic Cooperation Technology Projects of CNPC and CUPB [ZLZX2020-01]; CNPC Science and Technology Major Project [2021ZZ10-02]</t>
  </si>
  <si>
    <t>Science Foundation of China University of Petroleum, Beijing; Strategic Cooperation Technology Projects of CNPC and CUPB; CNPC Science and Technology Major Project</t>
  </si>
  <si>
    <t>This work is supported by the Science Foundation of China University of Petroleum, Beijing (No.00000) , the Strategic Cooper- ation Technology Projects of CNPC and CUPB (ZLZX2020-01) , and CNPC Science and Technology Major Project (2021ZZ10-02) . The software packages from SimTech and Computer Modelling Group Ltd. are appreciated.</t>
  </si>
  <si>
    <t>KEAI PUBLISHING LTD</t>
  </si>
  <si>
    <t>BEIJING</t>
  </si>
  <si>
    <t>16 DONGHUANGCHENGGEN NORTH ST, BEIJING, DONGCHENG DISTRICT 100717, PEOPLES R CHINA</t>
  </si>
  <si>
    <t>1672-5107</t>
  </si>
  <si>
    <t>1995-8226</t>
  </si>
  <si>
    <t>PETROL SCI</t>
  </si>
  <si>
    <t>Pet. Sci.</t>
  </si>
  <si>
    <t>AUG</t>
  </si>
  <si>
    <t>10.1016/j.petsci.2022.01.010</t>
  </si>
  <si>
    <t>AUG 2022</t>
  </si>
  <si>
    <t>Energy &amp; Fuels; Engineering, Petroleum</t>
  </si>
  <si>
    <t>Energy &amp; Fuels; Engineering</t>
  </si>
  <si>
    <t>5A4IC</t>
  </si>
  <si>
    <t>WOS:000862851200006</t>
  </si>
  <si>
    <t>APR 2022</t>
  </si>
  <si>
    <t>Huang, JW; Tong, ZY; Feng, ZH</t>
  </si>
  <si>
    <t>Huang, Jiwei; Tong, Zeyu; Feng, Zihan</t>
  </si>
  <si>
    <t>Geographical POI recommendation for Internet of Things: A federated learning approach using matrix factorization</t>
  </si>
  <si>
    <t>INTERNATIONAL JOURNAL OF COMMUNICATION SYSTEMS</t>
  </si>
  <si>
    <t>Article; Early Access</t>
  </si>
  <si>
    <t>federated learning; geographical recommendation; Internet of Things; matrix factorization; Point-of-Interest</t>
  </si>
  <si>
    <t>With the popularity of Internet of Things (IoT), Point-of-Interest (POI) recommendation has become an important application for location-based services (LBS). Meanwhile, there is an increasing requirement from IoT devices on the privacy of user sensitive data via wireless communications. In order to provide preferable POI recommendations while protecting user privacy of data communication in a distributed collaborative environment, this paper proposes a federated learning (FL) approach of geographical POI recommendation. The POI recommendation is formulated by an optimization problem of matrix factorization, and singular value decomposition (SVD) technique is applied for matrix decomposition. After proving the nonconvex property of the optimization problem, we further introduce stochastic gradient descent (SGD) into SVD and design an FL framework for solving the POI recommendation problem in a parallel manner. In our FL scheme, only calculated gradient information is uploaded from users to the FL server while all the users manage their rating and geographic preference data on their own devices for privacy protection during communications. Finally, real-world dataset from large-scale LBS enterprise is adopted for conducting extensive experiments, whose experimental results validate the efficacy of our approach.</t>
  </si>
  <si>
    <t>[Huang, Jiwei; Tong, Zeyu; Feng, Zihan] China Univ Petr, Beijing Key Lab Petr Data Min, 18 Fuxue Rd, Beijing 102249, Peoples R China</t>
  </si>
  <si>
    <t>China University of Petroleum</t>
  </si>
  <si>
    <t>Huang, JW (通讯作者)，China Univ Petr, Beijing Key Lab Petr Data Min, 18 Fuxue Rd, Beijing 102249, Peoples R China.</t>
  </si>
  <si>
    <t>huangjw@cup.edu.cn</t>
  </si>
  <si>
    <t>Huang, Jiwei/ABE-6485-2022</t>
  </si>
  <si>
    <t>Huang, Jiwei/0000-0001-5220-6703</t>
  </si>
  <si>
    <t>Beijing Natural Science Foundation [4202066]; Beijing Nova Program [Z201100006820082]; National Natural Science Foundation of China [61972414]</t>
  </si>
  <si>
    <t>Beijing Natural Science Foundation(Beijing Natural Science Foundation); Beijing Nova Program(Beijing Municipal Science &amp; Technology Commission); National Natural Science Foundation of China(National Natural Science Foundation of China (NSFC))</t>
  </si>
  <si>
    <t>This work is supported by Beijing Natural Science Foundation (no. 4202066), Beijing Nova Program (no. Z201100006820082), and the National Natural Science Foundation of China (no. 61972414).</t>
  </si>
  <si>
    <t>WILEY</t>
  </si>
  <si>
    <t>HOBOKEN</t>
  </si>
  <si>
    <t>111 RIVER ST, HOBOKEN 07030-5774, NJ USA</t>
  </si>
  <si>
    <t>1074-5351</t>
  </si>
  <si>
    <t>1099-1131</t>
  </si>
  <si>
    <t>INT J COMMUN SYST</t>
  </si>
  <si>
    <t>Int. J. Commun. Syst.</t>
  </si>
  <si>
    <t>e5161</t>
  </si>
  <si>
    <t>10.1002/dac.5161</t>
  </si>
  <si>
    <t>Engineering, Electrical &amp; Electronic; Telecommunications</t>
  </si>
  <si>
    <t>Engineering; Telecommunications</t>
  </si>
  <si>
    <t>0E8XQ</t>
  </si>
  <si>
    <t>WOS:000776957700001</t>
  </si>
  <si>
    <t>Qu, M; Liang, T; Xiao, LX; Hou, JR; Qi, PP; Zhao, YJ; Song, CZ; Li, J</t>
  </si>
  <si>
    <t>Qu, Ming; Liang, Tuo; Xiao, Lixiao; Hou, Jirui; Qi, Pengpeng; Zhao, Yajie; Song, Chuanzhen; Li, Jie</t>
  </si>
  <si>
    <t>Mechanism study of spontaneous imbibition with lower-phase nano-emulsion in tight reservoirs</t>
  </si>
  <si>
    <t>JOURNAL OF PETROLEUM SCIENCE AND ENGINEERING</t>
  </si>
  <si>
    <t>Tight reservoir; Spontaneous imbibition; Lower-phase nano-emulsion; Solubilization mechanism; Enhanced oil recovery</t>
  </si>
  <si>
    <t>ENHANCED OIL-RECOVERY; INTERFACIAL-TENSION; WETTABILITY ALTERATION; SHALE OIL; MICROEMULSION; WATER; PERMEABILITY; SURFACTANT; BEHAVIOR; NANOEMULSIONS</t>
  </si>
  <si>
    <t>Spontaneous imbibition has been proved to be a promising enhanced oil recovery method for tight reservoirs, but the mechanisms of spontaneous imbibition oil recovery (SIOR) are still unclear. Here, we use the self-prepared novel lower-phase nano-emulsion (LWPNE) to reveal the mechanisms. In LWPNE solution, nano-scale oil drops (NODPs) in 6 nm diameter are formed and dispersed with co-presence of micelle solubilizing N-hexane. The effects of LWPNE on both interfacial tension (IFT) and contact angle were studied at 0-10,000 mg/L salinity condition, and spontaneous imbibition efficiency was determined from imbibition experiments in Amott cells at 60 degrees C. Electron Microscope and Transmission Electron Microscope were used to analyze the emulsification and solubilization mechanisms of LWPNE. Experimental results show that the original 135 degrees (oil-wet) contact angle can be reduced to 32.7 degrees (water-wet); the IFT is decreased to 0.0038 mN/m, and electrolyte has no contribution to either IFT reduction or wettability alteration. The average oil recovery from spontaneous imbibition testing using 0.3 wt% LWPNE is 44.1%, which is 20.5% higher than that from systems at similar conditions but using brine only. The LWPNE can solubilize oil by increasing NODPs' sizes to average 36 nm in diameter, which is the dominant mechanism to improve SIOR for LWPNE. The solubility of LWPNE is evaluated by the diameter growth rate of NODPs, and once it reaches 350%, a self-driving force drives oil drops to move forward. Moreover, the transformation mechanisms of spontaneous imbibition modes from imbibition to drainage are revealed by using the imbibition discriminant parameter (Nxe213; 1</t>
  </si>
  <si>
    <t>[Qu, Ming; Liang, Tuo; Xiao, Lixiao; Hou, Jirui; Zhao, Yajie] China Univ Petr, Beijing 102249, Peoples R China; [Qi, Pengpeng] Univ Texas Austin, Hildebrand Dept Petr &amp; Geosyst Engn, Austin, TX USA; [Song, Chuanzhen] SINOPEC Petr Explorat &amp; Prod Res Inst, Beijing 100083, Peoples R China; [Li, Jie] Bonan Operating Co CNOOC Led, Tianjin 300452, Peoples R China</t>
  </si>
  <si>
    <t>China University of Petroleum; University of Texas System; University of Texas Austin; Sinopec</t>
  </si>
  <si>
    <t>Liang, T (通讯作者)，China Univ Petr, Beijing 102249, Peoples R China.</t>
  </si>
  <si>
    <t>2262452605@qq.com</t>
  </si>
  <si>
    <t>Science Foundation of China University of Petroleum, Beijing [2462017YJRC037]; National Natural Sci-ence Foundation of China [51804316]</t>
  </si>
  <si>
    <t>Science Foundation of China University of Petroleum, Beijing; National Natural Sci-ence Foundation of China(National Natural Science Foundation of China (NSFC))</t>
  </si>
  <si>
    <t>The authors gratefully appreciate the financial support of the Science Foundation of China University of Petroleum, Beijing (Grant No. 2462020XKBH013) . Financial support from the National Natural Sci-ence Foundation of China (Grant No. 51804316) and the Science Foundation of China University of Petroleum, Beijing (Grant No. 2462017YJRC037) is also significantly acknowledged. The author with the 1 in the upper right corner of his name has the same contribution as the first author.</t>
  </si>
  <si>
    <t>0920-4105</t>
  </si>
  <si>
    <t>1873-4715</t>
  </si>
  <si>
    <t>J PETROL SCI ENG</t>
  </si>
  <si>
    <t>J. Pet. Sci. Eng.</t>
  </si>
  <si>
    <t>10.1016/j.petrol.2022.110220</t>
  </si>
  <si>
    <t>ZH2OS</t>
  </si>
  <si>
    <t>WOS:000760784100003</t>
  </si>
  <si>
    <t>Wang, N; Xing, GC; Zhu, TY; Zhou, H; Shi, Y</t>
  </si>
  <si>
    <t>Wang, Ning; Xing, Guangchi; Zhu, Tieyuan; Zhou, Hui; Shi, Ying</t>
  </si>
  <si>
    <t>Propagating Seismic Waves in VTI Attenuating Media Using Fractional Viscoelastic Wave Equation</t>
  </si>
  <si>
    <t>JOURNAL OF GEOPHYSICAL RESEARCH-SOLID EARTH</t>
  </si>
  <si>
    <t>seismic modeling; anisotropy; viscoelastic</t>
  </si>
  <si>
    <t>REVERSE TIME MIGRATION; CONSTANT-Q; NUMERICAL-SIMULATION; VELOCITY DISPERSION; ANISOTROPY; EFFICIENT; MODELS; FREQUENCIES; AMPLITUDE; CRITERIA</t>
  </si>
  <si>
    <t>Seismic velocity and attenuation anisotropy are ubiquitous in the crust and upper mantle, significantly modulating the characteristics of seismic wave propagation in the Earth's interior. Accurate seismic wave modeling of velocity and attenuation anisotropy is essential for the understanding of wave propagation in the Earth's interior as well as constructing global and region-scale seismic full waveform tomography. Here, we derive a decoupled fractional Laplacian (DFL) viscoelastic wave equation to characterize the Earth's frequency-independent Q behavior in the vertical transversely isotropic (VTI) media. We verify the accuracy of the proposed viscoelastic wave equation by 2D synthetic examples; to show its applicability in crustal-scale seismic modeling, we present an example of 3D seismic wave propagation in the realistic Salton Trough model. Through extensive numerical tests, we conclude that the proposed viscoelastic wave equation is superior in four aspects. First, the viscoelastic wave equation takes VTI anisotropy of both velocity and attenuation into account and can describe the strong direction-dependent attenuation. Second, our derivation contains spatially independent Laplacians, and thus the proposed wave equation enjoys higher simulation accuracy for heterogeneous Q media. Third, the new viscoelastic wave equation can decouple the amplitude decay and the phase distortion, which is appealing for improving the resolution in seismic imaging and inversion. Lastly, compared to viscoelastic wave equations with time-fractional operators, our scheme has higher computational efficiency by avoiding substantial wavefield storage.</t>
  </si>
  <si>
    <t>[Wang, Ning; Shi, Ying] Northeast Petr Univ, Sch Earth Sci, Daqing City, Peoples R China; [Wang, Ning; Xing, Guangchi; Zhu, Tieyuan] Penn State Univ, Dept Geosci, University Pk, PA 16802 USA; [Wang, Ning; Zhou, Hui] China Univ Petr, State Key Lab Petr Resources &amp; Prospecting, CNPC Key Lab Geophys Explorat, Beijing, Peoples R China; [Wang, Ning] Daqing Oilfield Co Ltd, Res Inst Explorat &amp; Dev, Daqing, Peoples R China</t>
  </si>
  <si>
    <t>Northeast Petroleum University; Pennsylvania Commonwealth System of Higher Education (PCSHE); Pennsylvania State University; Pennsylvania State University - University Park; China National Petroleum Corporation; China University of Petroleum; Daqing Oilfield Company Limited</t>
  </si>
  <si>
    <t>Shi, Y (通讯作者)，Northeast Petr Univ, Sch Earth Sci, Daqing City, Peoples R China.;Zhu, TY (通讯作者)，Penn State Univ, Dept Geosci, University Pk, PA 16802 USA.</t>
  </si>
  <si>
    <t>tyzhu@psu.edu; shiying@nepu.edu.cn</t>
  </si>
  <si>
    <t>National Natural Science Foundation of China [41930431, 41630314, U19B600304]; Local Universities Reformation and Development Personnel Training Supporting Project from Central Authorities [140119001]; National Key R&amp;D Program of China [2018YFA0702502]; Joint Guiding Project of the Natural Science Foundation of Heilongjiang Province [LH2021D009]</t>
  </si>
  <si>
    <t>National Natural Science Foundation of China(National Natural Science Foundation of China (NSFC)); Local Universities Reformation and Development Personnel Training Supporting Project from Central Authorities; National Key R&amp;D Program of China; Joint Guiding Project of the Natural Science Foundation of Heilongjiang Province</t>
  </si>
  <si>
    <t>We appreciate the Editor, Michael Bostock, and the Associate Editor, for handling this manuscript. We would like to thank the reviewers, Peter Moczo and another anonymous reviewer, for their valuable suggestions that have significantly improved the manuscript. This work is partly supported by the National Natural Science Foundation of China (41930431, 41630314, U19B600304), Local Universities Reformation and Development Personnel Training Supporting Project from Central Authorities (140119001), National Key R&amp;D Program of China (2018YFA0702502), and the Joint Guiding Project of the Natural Science Foundation of Heilongjiang Province (LH2021D009).</t>
  </si>
  <si>
    <t>AMER GEOPHYSICAL UNION</t>
  </si>
  <si>
    <t>WASHINGTON</t>
  </si>
  <si>
    <t>2000 FLORIDA AVE NW, WASHINGTON, DC 20009 USA</t>
  </si>
  <si>
    <t>2169-9313</t>
  </si>
  <si>
    <t>2169-9356</t>
  </si>
  <si>
    <t>J GEOPHYS RES-SOL EA</t>
  </si>
  <si>
    <t>J. Geophys. Res.-Solid Earth</t>
  </si>
  <si>
    <t>e2021JB023280</t>
  </si>
  <si>
    <t>10.1029/2021JB023280</t>
  </si>
  <si>
    <t>Geochemistry &amp; Geophysics</t>
  </si>
  <si>
    <t>0O2DZ</t>
  </si>
  <si>
    <t>WOS:000783342700001</t>
  </si>
  <si>
    <t>MARINE AND PETROLEUM GEOLOGY</t>
  </si>
  <si>
    <t>ELSEVIER SCI LTD</t>
  </si>
  <si>
    <t>OXFORD</t>
  </si>
  <si>
    <t>THE BOULEVARD, LANGFORD LANE, KIDLINGTON, OXFORD OX5 1GB, OXON, ENGLAND</t>
  </si>
  <si>
    <t>0264-8172</t>
  </si>
  <si>
    <t>1873-4073</t>
  </si>
  <si>
    <t>MAR PETROL GEOL</t>
  </si>
  <si>
    <t>Mar. Pet. Geol.</t>
  </si>
  <si>
    <t>JUN</t>
  </si>
  <si>
    <t>MAR 2022</t>
  </si>
  <si>
    <t>Li, SS; Wang, L; Su, H; Hong, AN; Wang, YX; Yang, HJ; Ge, L; Song, WY; Liu, J; Ma, TY; Bu, XH; Feng, PY</t>
  </si>
  <si>
    <t>Li, Songsong; Wang, Lu; Su, Hui; Hong, Anh N.; Wang, Yanxiang; Yang, Huajun; Ge, Lei; Song, Weiyu; Liu, Jian; Ma, Tianyi; Bu, Xianhui; Feng, Pingyun</t>
  </si>
  <si>
    <t>Electron Redistributed S-Doped Nickel Iron Phosphides Derived from One-Step Phosphatization of MOFs for Significantly Boosting Electrochemical Water Splitting</t>
  </si>
  <si>
    <t>ADVANCED FUNCTIONAL MATERIALS</t>
  </si>
  <si>
    <t>hydrogen evolution reaction; MOF-derived S; overall water splitting; oxygen evolution reaction; P codoped electrocatalysts</t>
  </si>
  <si>
    <t>HYDROGEN EVOLUTION; CARBON CLOTH; ELECTROCATALYST; EFFICIENT; PERFORMANCE; NI2P; NANOTUBE; ARRAYS</t>
  </si>
  <si>
    <t>Nonprecious transition metal-organic frameworks (MOFs) are one of the most promising precursors for developing electrocatalysts with high porosity and structural rigidity. This study reports the synthesis of high efficiency electrocatalysts based on S-doped NiFeP. MOF-derived S-doped NiFeP structure is synthesized by a one-step phosphorization process with using S-doped MOFs as the precursor, which is more convenient and environment friendly, and also helps retain the samples' framework. The oxygen evolution reaction (OER) and hydrogen evolution reaction (HER) performance of the NiFeP catalysts can be improved after partially replacing P by S due to the tunable electronic structure. The optimized CCS-NiFeP-10 reaches a current density of 10 mA cm(-2) for OER with an overpotential of 201 mV and outperforms most NiFe-based catalysts. The S doping plays an important role in tuning the Delta G values for intermediates formation in Ni atoms to a suitable value and exhibits a pronouncedly improved the OER performance. CCS-NiFeP-20 sample presents excellent HER performance due to the d-band center downshifting from the Fermi level. When the voltage of the electrolytic cell is 1.50 V, a current density of 10 mA cm(-2) can be obtained. This strategy paves the way for designing highly active none-noble metal catalysts.</t>
  </si>
  <si>
    <t>[Li, Songsong; Wang, Lu; Su, Hui; Ge, Lei; Song, Weiyu; Liu, Jian] China Univ Petr, Coll New Energy &amp; Mat, State Key Lab Heavy Oil Proc, 18 Fuxue Rd, Beijing 102249, Peoples R China; [Li, Songsong; Hong, Anh N.; Wang, Yanxiang; Yang, Huajun; Feng, Pingyun] Univ Calif Riverside, Dept Chem, Riverside, CA 92521 USA; [Ma, Tianyi] Swinburne Univ Technol, Ctr Translat Atomat, Hawthorn, Vic 3122, Australia; [Ma, Tianyi] RMIT Univ, Sch Sci, Melbourne, Vic 3000, Australia; [Bu, Xianhui] Calif State Univ Long Beach, Dept Chem &amp; Biochem, Long Beach, CA 90840 USA</t>
  </si>
  <si>
    <t>China University of Petroleum; University of California System; University of California Riverside; Swinburne University of Technology; Royal Melbourne Institute of Technology (RMIT); California State University System; California State University Long Beach</t>
  </si>
  <si>
    <t>Ge, L (通讯作者)，China Univ Petr, Coll New Energy &amp; Mat, State Key Lab Heavy Oil Proc, 18 Fuxue Rd, Beijing 102249, Peoples R China.;Feng, PY (通讯作者)，Univ Calif Riverside, Dept Chem, Riverside, CA 92521 USA.;Ma, TY (通讯作者)，Swinburne Univ Technol, Ctr Translat Atomat, Hawthorn, Vic 3122, Australia.;Ma, TY (通讯作者)，RMIT Univ, Sch Sci, Melbourne, Vic 3000, Australia.</t>
  </si>
  <si>
    <t>gelei@cup.edu.cn; tianyi.ma@rmit.edu.au; pyfeng@ucr.edu</t>
  </si>
  <si>
    <t>The work was supported by the US Department of Energy, Office of Basic Energy Sciences, Materials Sciences and Engineering Division under Award No. DE-SC0010596 (P.F.) for the synthesis and property characterization of MOF materials and MOF derived catalytic materials. Songsong Li acknowledges the support of the China Scholarship Council (CSC) for the living expenses in US. The DFT theoretical calculations were supported by Australian Research Council (ARC, FT210100298), Discovery Project (DP220100603) schemes, CSIRO Energy Centre and Kick-Start Project The Study Melbourne Research Partnerships program has been made possible by funding from the Victorian Government through Study Melbourne (T.M.). Open access publishing facilitated by RMIT University, as part of the Wiley - RMIT University agreement via the Council of Australian University Librarians.</t>
  </si>
  <si>
    <t>1616-301X</t>
  </si>
  <si>
    <t>1616-3028</t>
  </si>
  <si>
    <t>ADV FUNCT MATER</t>
  </si>
  <si>
    <t>Adv. Funct. Mater.</t>
  </si>
  <si>
    <t>10.1002/adfm.202200733</t>
  </si>
  <si>
    <t>Chemistry, Multidisciplinary; Chemistry, Physical; Nanoscience &amp; Nanotechnology; Materials Science, Multidisciplinary; Physics, Applied; Physics, Condensed Matter</t>
  </si>
  <si>
    <t>Chemistry; Science &amp; Technology - Other Topics; Materials Science; Physics</t>
  </si>
  <si>
    <t>1U9YU</t>
  </si>
  <si>
    <t>WOS:000763774400001</t>
  </si>
  <si>
    <t>Sun, Z; Huang, BX; Wu, KL; Shi, SZ; Wu, ZW; Hou, MX; Wang, HY</t>
  </si>
  <si>
    <t>Sun, Zheng; Huang, Bingxiang; Wu, Keliu; Shi, Shuzhe; Wu, Zhanwei; Hou, Mingxiao; Wang, Hongya</t>
  </si>
  <si>
    <t>Nanoconfined methane density over pressure and temperature: Wettability effect</t>
  </si>
  <si>
    <t>JOURNAL OF NATURAL GAS SCIENCE AND ENGINEERING</t>
  </si>
  <si>
    <t>Methane density; Wettability effect; Nanopores; Shale gas reservoirs</t>
  </si>
  <si>
    <t>SHALE GAS-ADSORPTION; CARBON-DIOXIDE; MOLECULAR SIMULATION; PHASE-BEHAVIOR; ACTIVATED CARBONS; MIXTURES; EQUILIBRIA; NANOPORES; MODELS; LIQUID</t>
  </si>
  <si>
    <t>Clear knowledge about nanoconfined methane density is helpful for original gas-reserve evaluation, and pro-duction prediction in shale gas reservoirs. Although great efforts had been devoted to shedding light on this issue, the wettability effect, an impact induced by surface affinity towards methane molecules, has not received due attention. However, shale rock is composed of organic matter and inorganic matter, suggesting a wide range of surface affinity strength, as a result, figuring out the wettability effect on methane density inside nanopores is significantly necessary. In this article, the wettability effect is coupled with a previously established model for adsorption phase thickness, then the effective pore radius can be described as a function of surface contact angle, and primary pore size. After that, capturing the relative strength between fluid-fluid interaction and fluid-surface interaction, a robust model manifesting the shift of methane critical properties, as well as surface contact angle, is developed. Subsequently, a modified PR-EOS is utilized to calculate methane density, incorporating effective pore size and nanoconfined methane critical properties, both of which are correlated to the wettability effect. The model reliability is clarified with excellent agreements against methane density in bulk condition, and a total of 46 nanoconfined densities collected from previous contributions. Results show that (a) For a specified wettability effect, the shrinkage of pore size plays a detrimental role for the enhancement of methane density, its magnitude can reach 20%; (b) Weak surface affinity contributes to the increasing methane density, while the impact will be greatly mitigated in large pores; (c) Methane density in cylindrical nanopores is less than that in slit nanopores, stemming from the strong surface-fluid interactions in nanoscale cylindrical geometry. The article provides a practical yet reliable approach to evaluate nanoconfined methane density, expecting to enrich development theory for shale gas reservoirs.</t>
  </si>
  <si>
    <t>[Sun, Zheng; Huang, Bingxiang; Wu, Zhanwei; Hou, Mingxiao] China Univ Min &amp; Technol, State Key Lab Coal Resources &amp; Safe Min, Xuzhou 221116, Jiangsu, Peoples R China; [Sun, Zheng] Texas A&amp;M Univ, Dept Petr Engn, College Stn, TX 77843 USA; [Wu, Keliu] China Univ Petr, State Key Lab Petr Resources &amp; Prospecting, Beijing 102249, Peoples R China; [Shi, Shuzhe] CNPC Res Inst Petr Explorat &amp; Dev, Beijing 100020, Peoples R China; [Wang, Hongya] Natl Engn Res Ctr Coalbed Methane Dev &amp; Utilizat, Beijing 100095, Peoples R China; [Wang, Hongya] PetroChina Coalbed Methane Co Ltd, Beijing 100028, Peoples R China</t>
  </si>
  <si>
    <t>China University of Mining &amp; Technology; Texas A&amp;M University System; Texas A&amp;M University College Station; China University of Petroleum; China National Petroleum Corporation</t>
  </si>
  <si>
    <t>Sun, Z; Huang, BX (通讯作者)，China Univ Min &amp; Technol, State Key Lab Coal Resources &amp; Safe Min, Xuzhou 221116, Jiangsu, Peoples R China.</t>
  </si>
  <si>
    <t>szcup613@163.com; huangbingxiang@cumt.edu.cn</t>
  </si>
  <si>
    <t>National Natural Science Foundation Projects of China [52104099]; Natural Science Foundation Projects of Jiangsu Province [BK20210508]; Independent research project of State Key Laboratory of Coal Resources and Safe Mining, CUMT [SKLCRSM21X001]</t>
  </si>
  <si>
    <t>National Natural Science Foundation Projects of China(National Natural Science Foundation of China (NSFC)); Natural Science Foundation Projects of Jiangsu Province; Independent research project of State Key Laboratory of Coal Resources and Safe Mining, CUMT</t>
  </si>
  <si>
    <t>&amp; nbsp;The research was supported by National Natural Science Foundation Projects of China (No. 52104099) and Natural Science Foundation Projects of Jiangsu Province (No. BK20210508) . The first author also acknowledges the Independent research project of State Key Laboratory of Coal Resources and Safe Mining, CUMT (SKLCRSM21X001) to sup-port part of this work. We also acknowledge China University of Mining &amp; Technology for the permission to publish this work.</t>
  </si>
  <si>
    <t>1875-5100</t>
  </si>
  <si>
    <t>2212-3865</t>
  </si>
  <si>
    <t>J NAT GAS SCI ENG</t>
  </si>
  <si>
    <t>J. Nat. Gas Sci. Eng.</t>
  </si>
  <si>
    <t>MAR</t>
  </si>
  <si>
    <t>10.1016/j.jngse.2022.104426</t>
  </si>
  <si>
    <t>Energy &amp; Fuels; Engineering, Chemical</t>
  </si>
  <si>
    <t>1B7MD</t>
  </si>
  <si>
    <t>WOS:000792616500001</t>
  </si>
  <si>
    <t>Yuan, SY; Jiao, XQ; Luo, YE; Sang, WJ; Wang, SX</t>
  </si>
  <si>
    <t>Yuan, Sanyi; Jiao, Xinqi; Luo, Yaneng; Sang, Wenjing; Wang, Shangxu</t>
  </si>
  <si>
    <t>Double-scale supervised inversion with a data-driven forward model for low-frequency impedance recovery</t>
  </si>
  <si>
    <t>GEOPHYSICS</t>
  </si>
  <si>
    <t>WAVE-FORM INVERSION; NEURAL-NETWORKS; SEISMIC DATA; PRESTACK; INTERPOLATION; PREDICTION; VELOCITY</t>
  </si>
  <si>
    <t>Low-frequency information is important in reducing the non uniqueness of absolute impedance inversion and for quantitative seismic interpretation. In traditional model-driven impedance inversion methods, the low-frequency impedance background is from an initial model and is almost unchanged during the inversion process. Moreover, the inversion results are limited by the quality of the modeled seismic data and the extracted wavelet. To alleviate these issues, we have investigated a double-scale supervised impedance inversion method based on the gated recurrent encoder-decoder network (GREDN). We first train the decoder network of GREDN called the forward operator, which can map impedance to seismic data. We then implement the well-trained decoder as a constraint to train the encoder network of GREDN called the inverse operator. Besides matching the output of the encoder with broadband pseudowell impedance labels, data generated by inputting the encoder output into the known decoder match the observed narrowband seismic data. The broadband impedance information and the already trained decoder largely limit the solution space of the encoder. Finally, after training, only the derived optimal encoder is applied to unseen seismic traces to yield broadband impedance volumes. Our approach is fully data driven and does not involve the initial model, seismic wavelet, and model-driven operator. Tests on the Marmousi model illustrate that our double-scale supervised impedance inversion method can effectively recover low-frequency components of the impedance model, and we determine that low frequencies of the predicted impedance originate from well logs. Furthermore, we apply the strategy of combining the double-scale supervised impedance inversion method with a model-driven impedance inversion method to process field seismic data. Tests on a field data set indicate that the predicted impedance results not only reveal a classic tectonic sedimentation history but also match the corresponding results measured at the locations of two wells.</t>
  </si>
  <si>
    <t>[Yuan, Sanyi; Jiao, Xinqi; Sang, Wenjing; Wang, Shangxu] China Univ Petr, State Key Lab Petr Resources &amp; Prospecting, CNPC Key Lab Geophys Explorat, Beijing 102249, Peoples R China; [Jiao, Xinqi] CNOOC Ltd, Bohai Oilfield Res Inst, Tianjin 300459, Peoples R China; [Luo, Yaneng] CNPC, BGP, Langfang 072750, Hebei, Peoples R China</t>
  </si>
  <si>
    <t>China National Petroleum Corporation; China University of Petroleum; China National Offshore Oil Corporation (CNOOC); China National Petroleum Corporation</t>
  </si>
  <si>
    <t>Wang, SX (通讯作者)，China Univ Petr, State Key Lab Petr Resources &amp; Prospecting, CNPC Key Lab Geophys Explorat, Beijing 102249, Peoples R China.</t>
  </si>
  <si>
    <t>yuansy@cup.edu.cn; 1303525403@qq.com; luoyaneng@126.com; 2018215120@student.cup.edu.cn; wangsx@cup.edu.cn</t>
  </si>
  <si>
    <t>Luo, Yaneng/0000-0002-5139-288X</t>
  </si>
  <si>
    <t>National Key R&amp;D Program of China [2018YFA0702504]; Fundamental Research Funds for the Central Universities [2462019QNXZ03]; National Natural Science Foundation of China [42174152, 41974140]; CNPC [ZLZX2020-03]; CUPB [ZLZX2020-03]</t>
  </si>
  <si>
    <t>National Key R&amp;D Program of China; Fundamental Research Funds for the Central Universities(Fundamental Research Funds for the Central Universities); National Natural Science Foundation of China(National Natural Science Foundation of China (NSFC)); CNPC; CUPB</t>
  </si>
  <si>
    <t>This work was supported by the National Key R&amp;D Program of China (2018YFA0702504), the Fundamental Research Funds for the Central Universities (2462019QNXZ03), the National Natural Science Foundation of China (42174152 and 41974140), and the Strategic Cooperation Technology Projects of CNPC and CUPB (ZLZX2020-03). We are also grateful to the assistant editor A. Guitton for improving the writing quality of the paper and an associate editor and three anonymous reviewers for providing constructive comments.</t>
  </si>
  <si>
    <t>SOC EXPLORATION GEOPHYSICISTS</t>
  </si>
  <si>
    <t>TULSA</t>
  </si>
  <si>
    <t>8801 S YALE ST, TULSA, OK 74137 USA</t>
  </si>
  <si>
    <t>0016-8033</t>
  </si>
  <si>
    <t>1942-2156</t>
  </si>
  <si>
    <t>Geophysics</t>
  </si>
  <si>
    <t>MAR-APR</t>
  </si>
  <si>
    <t>R165</t>
  </si>
  <si>
    <t>R181</t>
  </si>
  <si>
    <t>10.1190/GEO2020-0421.1</t>
  </si>
  <si>
    <t>0E4BT</t>
  </si>
  <si>
    <t>WOS:000776628400002</t>
  </si>
  <si>
    <t>Tang, ZL; Wang, CJ; He, WJ; Wei, YC; Zhao, Z; Liu, J</t>
  </si>
  <si>
    <t>Tang, Zhiling; Wang, Chujun; He, Wenjie; Wei, Yuechang; Zhao, Zhen; Liu, Jian</t>
  </si>
  <si>
    <t>The Z-scheme g-C3N4/3DOM-WO3 photocatalysts with enhanced activity for CO2 photoreduction into CO</t>
  </si>
  <si>
    <t>CHINESE CHEMICAL LETTERS</t>
  </si>
  <si>
    <t>3DOM-WO3; g-C3N4; Z-scheme heterojunction; CO2 conversion; Photocatalysis</t>
  </si>
  <si>
    <t>CARBON-DIOXIDE; WATER; REDUCTION; NANOPARTICLES; CONVERSION; FABRICATION; SEPARATION</t>
  </si>
  <si>
    <t>The catalytic performance of light-derived CO2 reduction with H2O is strongly dependent on the separation efficiency of photogenerated carriers. Herein, the direct Z-scheme catalysts (g-C3N4/3DOM-WO3) of graphitic carbon nitride (g-C3N4) nanosheets decorated three-dimensional ordered macroporous WO3 (3DOM-WO3) were successfully fabricated by using the in-situ colloidal crystal template method. The slow light effect of 3DOM-WO3 photonic crystals expands the absorption of visible light and improves the utilization of light energy. The Z-scheme structure of g-C3N4/3DOM-WO3 catalysts is able to upgrade the separation efficiency of photogenerated electron-hole pairs. The g-C3N4/3DOM-WO3 photocatalyst, whose formation rate of CO product is 48.7 mu mol g(-1) h(-1), exhibits the excellent catalytic activity for CO2 reduction. The transfer pathway of stimulated electrons over the g-C3N4/3DOM-WO3 photocatalyst is proposed and discussed. The present approach provides unique insights into the rational development of high-performance photochemical systems for efficient CO2 reduction into valuable carbon-containing chemicals and energy fuels. (C) 2021 Published by Elsevier B.V. on behalf of Chinese Chemical Society and Institute of Materia Medica, Chinese Academy of Medical Sciences.</t>
  </si>
  <si>
    <t>[Tang, Zhiling; Wang, Chujun; He, Wenjie; Wei, Yuechang; Zhao, Zhen; Liu, Jian] China Univ Petr, State Key Lab Heavy Oil Proc, Beijing 102249, Peoples R China; [Tang, Zhiling; He, Wenjie; Wei, Yuechang] China Univ Petr, Key Lab Opt Detect Technol Oil &amp; Gas, Beijing 102249, Peoples R China</t>
  </si>
  <si>
    <t>Wei, YC (通讯作者)，China Univ Petr, State Key Lab Heavy Oil Proc, Beijing 102249, Peoples R China.;Wei, YC (通讯作者)，China Univ Petr, Key Lab Opt Detect Technol Oil &amp; Gas, Beijing 102249, Peoples R China.</t>
  </si>
  <si>
    <t>weiyc@cup.edu.cn</t>
  </si>
  <si>
    <t>National Natural Science Foundation of China [21972166]; Beijing Natural Science Foundation [2202045]; National Key Research and Development Program of China [2019YFC1907600]</t>
  </si>
  <si>
    <t>National Natural Science Foundation of China(National Natural Science Foundation of China (NSFC)); Beijing Natural Science Foundation(Beijing Natural Science Foundation); National Key Research and Development Program of China</t>
  </si>
  <si>
    <t>This work was supported by the National Natural Science Foundation of China (No. 21972166), Beijing Natural Science Foundation (No. 2202045) and National Key Research and Development Program of China (No. 2019YFC1907600).</t>
  </si>
  <si>
    <t>ELSEVIER SCIENCE INC</t>
  </si>
  <si>
    <t>NEW YORK</t>
  </si>
  <si>
    <t>STE 800, 230 PARK AVE, NEW YORK, NY 10169 USA</t>
  </si>
  <si>
    <t>1001-8417</t>
  </si>
  <si>
    <t>1878-5964</t>
  </si>
  <si>
    <t>CHINESE CHEM LETT</t>
  </si>
  <si>
    <t>Chin. Chem. Lett.</t>
  </si>
  <si>
    <t>10.1016/j.cclet.2021.07.020</t>
  </si>
  <si>
    <t>FEB 2022</t>
  </si>
  <si>
    <t>ZH4DR</t>
  </si>
  <si>
    <t>WOS:000760891400058</t>
  </si>
  <si>
    <t>Li, YG; Bai, XH; Yuan, DC; Zhang, FY; Li, B; San, XY; Liang, BL; Wang, SF; Luo, J; Fu, GS</t>
  </si>
  <si>
    <t>Li, Yaguang; Bai, Xianhua; Yuan, Dachao; Zhang, Fengyu; Li, Bo; San, Xingyuan; Liang, Baolai; Wang, Shufang; Luo, Jun; Fu, Guangsheng</t>
  </si>
  <si>
    <t>General heterostructure strategy of photothermal materials for scalable solar-heating hydrogen production without the consumption of artificial energy</t>
  </si>
  <si>
    <t>NATURE COMMUNICATIONS</t>
  </si>
  <si>
    <t>TOPOLOGICAL INSULATOR; BLACK TITANIA; WATER; EFFICIENCY; CATALYSTS; ALCOHOLS; BORON; GAS; H-2</t>
  </si>
  <si>
    <t>Solar-heating catalysis has the potential to realize zero artificial energy consumption, which is restricted by the low ambient solar heating temperatures of photothermal materials. Here, we propose the concept of using heterostructures of black photothermal materials (such as Bi2Te3) and infrared insulating materials (Cu) to elevate solar heating temperatures. Consequently, the heterostructure of Bi2Te3 and Cu (Bi2Te3/Cu) increases the 1 sun-heating temperature of Bi2Te3 from 93 degrees C to 317 degrees C by achieving the synergy of 89% solar absorption and 5% infrared radiation. This strategy is applicable for various black photothermal materials to raise the 1 sun-heating temperatures of Ti2O3, Cu2Se, and Cu2S to 295 degrees C, 271 degrees C, and 248 degrees C, respectively. The Bi2Te3/Cu-based device is able to heat CuOx/ZnO/Al2O3 nanosheets to 305 degrees C under 1 sun irradiation, and this system shows a 1 sun-driven hydrogen production rate of 310 mmol g(-1) h(-1) from methanol and water, at least 6 times greater than that of all solar-driven systems to date, with 30.1% solar-to-hydrogen efficiency and 20-day operating stability. Furthermore, this system is enlarged to 6 m(2) to generate 23.27 m(3)/day of hydrogen under outdoor sunlight irradiation in the spring, revealing its potential for industrial manufacture.</t>
  </si>
  <si>
    <t>[Li, Yaguang; Bai, Xianhua; Yuan, Dachao; Zhang, Fengyu; Li, Bo; San, Xingyuan; Liang, Baolai; Wang, Shufang; Luo, Jun; Fu, Guangsheng] Hebei Univ, Coll Phys Sci &amp; Technol, Inst Life Sci &amp; Green Dev, Hebei Key Lab Opt Elect Informat &amp; Mat, Baoding 071002, Peoples R China; [Li, Yaguang; Yuan, Dachao] Hebei Agr Univ, Coll Mech &amp; Elect Engn, Key Lab Intelligent Equipment &amp; New Energy Utiliz, Baoding 071001, Peoples R China; [Li, Yaguang] Yingli Solar, State Key Lab Photovolta Mat &amp; Technol, Baoding 071051, Peoples R China; [Zhang, Fengyu] China Univ Petr, Dept Mat Sci &amp; Engn, 18 Fuxue Rd, Beijing 102249, Peoples R China; [Luo, Jun] Tianjin Univ Technol, Sch Mat Sci &amp; Engn, Inst New Energy Mat &amp; Low Carbon Technol, Tianjin 300384, Peoples R China; [Luo, Jun] Tianjin Univ Technol, Sch Mat Sci &amp; Engn, Tianjin Key Lab Photoelect Mat &amp; Devices, Tianjin 300384, Peoples R China</t>
  </si>
  <si>
    <t>Hebei University; Hebei Agricultural University; China University of Petroleum; Tianjin University of Technology; Tianjin University of Technology</t>
  </si>
  <si>
    <t>Li, YG; Wang, SF; Luo, J (通讯作者)，Hebei Univ, Coll Phys Sci &amp; Technol, Inst Life Sci &amp; Green Dev, Hebei Key Lab Opt Elect Informat &amp; Mat, Baoding 071002, Peoples R China.;Li, YG (通讯作者)，Hebei Agr Univ, Coll Mech &amp; Elect Engn, Key Lab Intelligent Equipment &amp; New Energy Utiliz, Baoding 071001, Peoples R China.;Li, YG (通讯作者)，Yingli Solar, State Key Lab Photovolta Mat &amp; Technol, Baoding 071051, Peoples R China.;Luo, J (通讯作者)，Tianjin Univ Technol, Sch Mat Sci &amp; Engn, Inst New Energy Mat &amp; Low Carbon Technol, Tianjin 300384, Peoples R China.;Luo, J (通讯作者)，Tianjin Univ Technol, Sch Mat Sci &amp; Engn, Tianjin Key Lab Photoelect Mat &amp; Devices, Tianjin 300384, Peoples R China.</t>
  </si>
  <si>
    <t>liyaguang@hbu.edu.cn; sfwang@hbu.edu.cn; jluo@tjut.edu.cn</t>
  </si>
  <si>
    <t>Hebei Natural Science Foundation [B2021201074]; Hebei Provincial Department of Science and Technology [216Z4303G]; Hebei Education Department [BJ2019016]; Advanced Talents Incubation Program of Hebei University [521000981248, 8012605]; National Nature Science Foundation of China [51702078, 61774053, 61504036, 51972094, 51971157]; Natural Science Foundation of Hebei Province [B2021201034, F2019201446, F2018201058]; National Key Research and Development Program of China [2018YFB1500503-02]; Scientific Research Foundation of Hebei Agricultural University [YJ201939]; Tianjin Science Fund for Distinguished Young Scholars [19JCJQJC61800]</t>
  </si>
  <si>
    <t>Hebei Natural Science Foundation(Natural Science Foundation of Hebei Province); Hebei Provincial Department of Science and Technology; Hebei Education Department; Advanced Talents Incubation Program of Hebei University; National Nature Science Foundation of China(National Natural Science Foundation of China (NSFC)); Natural Science Foundation of Hebei Province(Natural Science Foundation of Hebei Province); National Key Research and Development Program of China; Scientific Research Foundation of Hebei Agricultural University; Tianjin Science Fund for Distinguished Young Scholars</t>
  </si>
  <si>
    <t>This work was supported by the Hebei Natural Science Foundation (Grant No. B2021201074), the Hebei Provincial Department of Science and Technology (Grant No. 216Z4303G), Hebei Education Department (Grant No. BJ2019016), the Advanced Talents Incubation Program of Hebei University (Grant Nos. 521000981248 and 8012605), the National Nature Science Foundation of China (Grant Nos. 51702078, 61774053, 61504036, 51972094, and 51971157), the Natural Science Foundation of Hebei Province (Grant Nos. B2021201034, F2019201446, and F2018201058), the National Key Research and Development Program of China (2018YFB1500503-02), the Scientific Research Foundation of Hebei Agricultural University (YJ201939), and the Tianjin Science Fund for Distinguished Young Scholars (19JCJQJC61800). Thank you for the TEM technical support provided by the Microanalysis Center, College of Physics Science and Technology, Hebei University.</t>
  </si>
  <si>
    <t>NATURE PORTFOLIO</t>
  </si>
  <si>
    <t>BERLIN</t>
  </si>
  <si>
    <t>HEIDELBERGER PLATZ 3, BERLIN, 14197, GERMANY</t>
  </si>
  <si>
    <t>2041-1723</t>
  </si>
  <si>
    <t>NAT COMMUN</t>
  </si>
  <si>
    <t>Nat. Commun.</t>
  </si>
  <si>
    <t>FEB 9</t>
  </si>
  <si>
    <t>10.1038/s41467-022-28364-y</t>
  </si>
  <si>
    <t>Multidisciplinary Sciences</t>
  </si>
  <si>
    <t>Science &amp; Technology - Other Topics</t>
  </si>
  <si>
    <t>ZB2SE</t>
  </si>
  <si>
    <t>Green Published, gold</t>
  </si>
  <si>
    <t>WOS:000756697400003</t>
  </si>
  <si>
    <t>Zhu, LQ; Ma, YS; Cai, JC; Zhang, CM; Wu, SG; Zhou, XQ</t>
  </si>
  <si>
    <t>Zhu, Linqi; Ma, Yongsheng; Cai, Jianchao; Zhang, Chaomo; Wu, Shiguo; Zhou, Xueqing</t>
  </si>
  <si>
    <t>Key factors of marine shale conductivity in southern China-Part II: The influence of pore system and the development direction of shale gas saturation models</t>
  </si>
  <si>
    <t>Pore system; Pore type; Low-porosity systems; Reservoir classification; Saturation model; Marine shale</t>
  </si>
  <si>
    <t>CLAY BOUND WATER; ELECTRICAL-CONDUCTIVITY; BRITTLENESS INDEXES; CAPILLARY-PRESSURE; ORGANIC-MATTER; TOTAL POROSITY; POROUS-MEDIA; OIL-SHALE; RESERVOIRS; STORAGE</t>
  </si>
  <si>
    <t>This is the second part of our study on the resistivity curve responses of marine shale gas reservoirs. The characteristics of the effects of low-porosity systems on electrical conductivity have been explored previously. However, the effects of the pore system and reservoir type should also be carefully considered. The features of the pore system that have the greatest impact on resistivity must be identified so that they can be considered in subsequent studies. This paper shows that the pore type has the most direct effect on the rock resistivity. The relationship between the porosity and resistivity of each pore type is very close. The pore types must be distinguished when considering the application of shale conductivity features. Among the reservoir classification methods considered, those based on reservoir quality characteristics and clustering have the best correspondence with the resistivity curve. In addition, this paper shows that the existing common saturation models are insufficient to evaluate the saturation of shale gas reservoirs. Subsequent research, including the derivation of conductivity models or the performance of shale resistivity experiments and simulations, should fully consider the characteristics of the mineral composition, organic matter and pore types of the rock. This series of analyses paves the way for research on shale gas electrical conduction mechanisms and saturation models, which are for the study of shale gas reservoir petrophysics. This study helps to address the lack of deep rock geophysical research on the large shale gas reserves that have been discovered.</t>
  </si>
  <si>
    <t>[Zhu, Linqi; Wu, Shiguo; Zhou, Xueqing] Chinese Acad Sci, Inst Deep Sea Sci &amp; Engn, Sanya 572000, Peoples R China; [Zhu, Linqi; Wu, Shiguo; Zhou, Xueqing] Southern Marine Sci &amp; Engn Guangdong Lab Zhuhai, Zhuhai 519000, Peoples R China; [Zhu, Linqi; Wu, Shiguo; Zhou, Xueqing] Qingdao Natl Lab Marine Sci &amp; Technol, Lab Marine Geol, Qingdao 266061, Peoples R China; [Ma, Yongsheng] China Petrochem Corp, Beijing 100728, Peoples R China; [Cai, Jianchao] China Univ Petr, State Key Lab Petr Resources &amp; Prospecting, Beijing 102249, Peoples R China; [Zhang, Chaomo] Minist Educ, Key Lab Explorat Technol Oil &amp; Gas Resources, Wuhan 430100, Peoples R China</t>
  </si>
  <si>
    <t>Zhu, LQ (通讯作者)，Chinese Acad Sci, Inst Deep Sea Sci &amp; Engn, Sanya 572000, Peoples R China.;Ma, YS (通讯作者)，China Petrochem Corp, Beijing 100728, Peoples R China.</t>
  </si>
  <si>
    <t>zhulq@idsse.ac.cn; mays@sinopec.com</t>
  </si>
  <si>
    <t>Zhu, Linqi/AAH-6695-2020</t>
  </si>
  <si>
    <t>Laboratory for Marine Geology, Qingdao National Laboratory for Marine Science and Technology [MGQNLM-KF202004]; National Natural Science Foundation of China [42106213]; Innovation Group Project of Southern Marine Science and Engineering Guangdong Laboratory (Zhuhai) [311021003]; China Postdoctoral Science Foundation [2021M690161, 2021T140691]; Hainan Provincial Natural Science Foundation of China [421QN281]; Post-doctorate Funded Project in Hainan Province; Chinese Academy of Sciences-Special Research Assistant Project; China Engineering Technology Development Strategy Hainan Research Institute Consulting Research Project [20-HN-ZT-01]; Open Fund of Key Laboratory of Exploration Technologies for Oil and Gas Resources, Ministry of Education [K2021-03, K2021-08]</t>
  </si>
  <si>
    <t>Laboratory for Marine Geology, Qingdao National Laboratory for Marine Science and Technology; National Natural Science Foundation of China(National Natural Science Foundation of China (NSFC)); Innovation Group Project of Southern Marine Science and Engineering Guangdong Laboratory (Zhuhai); China Postdoctoral Science Foundation(China Postdoctoral Science Foundation); Hainan Provincial Natural Science Foundation of China; Post-doctorate Funded Project in Hainan Province; Chinese Academy of Sciences-Special Research Assistant Project; China Engineering Technology Development Strategy Hainan Research Institute Consulting Research Project; Open Fund of Key Laboratory of Exploration Technologies for Oil and Gas Resources, Ministry of Education</t>
  </si>
  <si>
    <t>This project was funded by the Laboratory for Marine Geology, Qingdao National Laboratory for Marine Science and Technology, (No. MGQNLM-KF202004); National Natural Science Foundation of China (No. 42106213); Innovation Group Project of Southern Marine Science and Engineering Guangdong Laboratory (Zhuhai) (No. 311021003); China Postdoctoral Science Foundation (Nos. 2021M690161 and 2021T140691); Hainan Provincial Natural Science Foundation of China (No. 421QN281); Post-doctorate Funded Project in Hainan Province; the Chinese Academy of Sciences-Special Research Assistant Project; China Engineering Technology Development Strategy Hainan Research Institute Consulting Research Project (No. 20-HN-ZT-01); and Open Fund of Key Laboratory of Exploration Technologies for Oil and Gas Resources, Ministry of Education (Nos. K2021-03 and K2021-08). The authors would like to express their sincere gratitude to the editor Prof. Shengnan Chen for her enthusiasm, patience, and tireless efforts. The authors are grateful to the anonymous reviewers for their constructive advice on how to improve the paper.</t>
  </si>
  <si>
    <t>10.1016/j.petrol.2021.109516</t>
  </si>
  <si>
    <t>ZL3HR</t>
  </si>
  <si>
    <t>WOS:000763569500004</t>
  </si>
  <si>
    <t>Wang, Y; Zheng, M; Li, YR; Ye, CL; Chen, J; Ye, JY; Zhang, QH; Li, J; Zhou, ZY; Fu, XZ; Wang, J; Sun, SG; Wang, DS</t>
  </si>
  <si>
    <t>Wang, Yao; Zheng, Meng; Li, Yunrui; Ye, Chenliang; Chen, Juan; Ye, Jinyu; Zhang, Qinghua; Li, Jiong; Zhou, Zhiyou; Fu, Xian-Zhu; Wang, Jin; Sun, Shi-Gang; Wang, Dingsheng</t>
  </si>
  <si>
    <t>p-d Orbital Hybridization Induced by a Monodispersed Ga Site on a Pt3Mn Nanocatalyst Boosts Ethanol Electrooxidation</t>
  </si>
  <si>
    <t>Ethanol Electrooxidation; Ga-O-Pt3Mn Nanocatalyst; High-Indexed Facets; Monodispersed Metal Site; Orbital Hybridization</t>
  </si>
  <si>
    <t>ETHYLENE-GLYCOL; FUEL-CELLS; PLATINUM; OXIDATION; METHANOL; CATALYSTS; ELECTRODE</t>
  </si>
  <si>
    <t>Constructing monodispersed metal sites in heterocatalysis is an efficient strategy to boost their catalytic performance. Herein, a new strategy using monodispersed metal sites to tailor Pt-based nanocatalysts is addressed by engineering unconventional p-d orbital hybridization. Thus, monodispersed Ga on Pt3Mn nanocrystals (Ga-O-Pt3Mn) with high-indexed facets was constructed for the first time to drive ethanol electrooxidation reaction (EOR). Strikingly, the Ga-O-Pt3Mn nanocatalyst shows an enhanced EOR performance with achieving 8.41 times of specific activity than that of Pt/C. The electrochemical in situ Fourier transform infrared spectroscopy results and theoretical calculations disclose that the Ga-O-Pt3Mn nanocatalyst featuring an unconventional p-d orbital hybridization not only promote the C-C bond-breaking and rapid oxidation of -OH of ethanol, but also inhibit the generation of poisonous CO intermediate species. This work discloses a promising strategy to construct a novel nanocatalysts tailored by monodispersed metal site as efficient fuel cell catalysts.</t>
  </si>
  <si>
    <t>[Wang, Yao; Wang, Dingsheng] Tsinghua Univ, Dept Chem, Beijing 100084, Peoples R China; [Zheng, Meng; Ye, Chenliang; Fu, Xian-Zhu; Wang, Jin] Shenzhen Univ, Coll Mat Sci &amp; Engn, Shenzhen 518060, Peoples R China; [Li, Yunrui; Chen, Juan] China Univ Petr, Coll Chem Engn &amp; Environm, State Key Lab Heavy Oil Proc, Beijing 102249, Peoples R China; [Ye, Jinyu; Zhou, Zhiyou; Sun, Shi-Gang] Xiamen Univ, Coll Chem &amp; Chem Engn, Dept Chem, State Key Lab Phys Chem Solid Surfaces, Xiamen 361005, Peoples R China; [Zhang, Qinghua] Chinese Acad Sci, Inst Phys, Beijing 100190, Peoples R China; [Li, Jiong] Chinese Acad Sci, Shanghai Inst Appl Phys, Shanghai Synchrotron Radiat Facil, Shanghai 201204, Peoples R China</t>
  </si>
  <si>
    <t>Tsinghua University; Shenzhen University; China University of Petroleum; Xiamen University; Chinese Academy of Sciences; Institute of Physics, CAS; Chinese Academy of Sciences; Shanghai Institute of Applied Physics, CAS</t>
  </si>
  <si>
    <t>Wang, DS (通讯作者)，Tsinghua Univ, Dept Chem, Beijing 100084, Peoples R China.</t>
  </si>
  <si>
    <t>wangdingsheng@mail.tsinghua.edu.cn</t>
  </si>
  <si>
    <t>National Key R&amp;D Program of China [2018YFA0702003]; National Natural Science Foundation of China [21890383, 21871159, 22171157]; Science and Technology Key Project of Guangdong Province of China [2020B010188002]; China Postdoctoral Science Foundation [2021M691757]</t>
  </si>
  <si>
    <t>National Key R&amp;D Program of China; National Natural Science Foundation of China(National Natural Science Foundation of China (NSFC)); Science and Technology Key Project of Guangdong Province of China; China Postdoctoral Science Foundation(China Postdoctoral Science Foundation)</t>
  </si>
  <si>
    <t>This work was supported by the National Key R&amp;D Program of China (2018YFA0702003), the National Natural Science Foundation of China (21890383, 21871159, 22171157), Science and Technology Key Project of Guangdong Province of China (2020B010188002), and the China Postdoctoral Science Foundation (2021M691757). The authors thank the BL11B station at the Shanghai Synchrotron Radiation Facility.</t>
  </si>
  <si>
    <t>MAR 14</t>
  </si>
  <si>
    <t>e202115735</t>
  </si>
  <si>
    <t>10.1002/anie.202115735</t>
  </si>
  <si>
    <t>JAN 2022</t>
  </si>
  <si>
    <t>ZZ8WG</t>
  </si>
  <si>
    <t>WOS:000747288600001</t>
  </si>
  <si>
    <t>An, ZD; Li, J</t>
  </si>
  <si>
    <t>An, Zhidong; Li, Jiang</t>
  </si>
  <si>
    <t>Recent advances in the catalytic transfer hydrogenation of furfural to furfuryl alcohol over heterogeneous catalysts</t>
  </si>
  <si>
    <t>GREEN CHEMISTRY</t>
  </si>
  <si>
    <t>SELECTIVE TRANSFER HYDROGENATION; HIGHLY EFFICIENT HYDROGENATION; VAPOR-PHASE HYDROGENATION; ZR-CONTAINING CATALYSTS; NANOPARTICLE CATALYSTS; CARBONYL-COMPOUNDS; FUEL ADDITIVES; ACTIVE-SITES; FORMIC-ACID; CU-CATALYST</t>
  </si>
  <si>
    <t>Catalytic transfer hydrogenation (CTH) has recently emerged as a highly attractive approach for achieving biomass-based hydrogenation due to its avoidance of high-pressure fossil-derived H-2 and potentially reduced process costs. As numerous studies relating to the CTH of furfural (FF) have been reported recently, it is quite urgent to systematically review the recent advances, especially those in which excellent catalytic performance is achieved over simple solid acid-base catalysts. In this review, recent advances relating to the CTH of FF over heterogeneous catalysts, including metal catalysts and solid acid-base catalysts, are extensively summarized. Some potential research trends for the design of more effective catalysts and the realization of the practical industrial production of furfuryl alcohol (FFA) via CTH are also proposed. As acidic or basic sites always play an important role during biomass conversion, the great progress made in the area of CTH also provides great potential for other reactions, especially reductive functionalization.</t>
  </si>
  <si>
    <t>[An, Zhidong; Li, Jiang] China Univ Petr, Coll New Energy &amp; Mat, Beijing 102249, Peoples R China</t>
  </si>
  <si>
    <t>Li, J (通讯作者)，China Univ Petr, Coll New Energy &amp; Mat, Beijing 102249, Peoples R China.</t>
  </si>
  <si>
    <t>lijiang@cup.edu.cn</t>
  </si>
  <si>
    <t>Li, Jiang/D-8871-2016</t>
  </si>
  <si>
    <t>Li, Jiang/0000-0001-7132-5302</t>
  </si>
  <si>
    <t>National Natural Science Foundation of China [21702227]; Science Foundation of China University of Petroleum, Beijing [2462014YJRC037, 2462020YXZZ018]</t>
  </si>
  <si>
    <t>National Natural Science Foundation of China(National Natural Science Foundation of China (NSFC)); Science Foundation of China University of Petroleum, Beijing</t>
  </si>
  <si>
    <t>This work was supported by the National Natural Science Foundation of China (21702227) and Science Foundation of China University of Petroleum, Beijing (No. 2462014YJRC037, 2462020YXZZ018).</t>
  </si>
  <si>
    <t>1463-9262</t>
  </si>
  <si>
    <t>1463-9270</t>
  </si>
  <si>
    <t>GREEN CHEM</t>
  </si>
  <si>
    <t>Green Chem.</t>
  </si>
  <si>
    <t>MAR 9</t>
  </si>
  <si>
    <t>10.1039/d1gc04440k</t>
  </si>
  <si>
    <t>Chemistry, Multidisciplinary; Green &amp; Sustainable Science &amp; Technology</t>
  </si>
  <si>
    <t>Chemistry; Science &amp; Technology - Other Topics</t>
  </si>
  <si>
    <t>ZP2MI</t>
  </si>
  <si>
    <t>WOS:000755930200001</t>
  </si>
  <si>
    <t>IEEE GEOSCIENCE AND REMOTE SENSING LETTERS</t>
  </si>
  <si>
    <t>1545-598X</t>
  </si>
  <si>
    <t>1558-0571</t>
  </si>
  <si>
    <t>IEEE GEOSCI REMOTE S</t>
  </si>
  <si>
    <t>IEEE Geosci. Remote Sens. Lett.</t>
  </si>
  <si>
    <t>Geochemistry &amp; Geophysics; Engineering, Electrical &amp; Electronic; Remote Sensing; Imaging Science &amp; Photographic Technology</t>
  </si>
  <si>
    <t>Geochemistry &amp; Geophysics; Engineering; Remote Sensing; Imaging Science &amp; Photographic Technology</t>
  </si>
  <si>
    <t>FUEL</t>
  </si>
  <si>
    <t>0016-2361</t>
  </si>
  <si>
    <t>1873-7153</t>
  </si>
  <si>
    <t>Fuel</t>
  </si>
  <si>
    <t>JAN 15</t>
  </si>
  <si>
    <t>Wang, Y; Cheng, HF; Hu, QH; Liu, LF; Jia, LB; Gao, SS; Wang, Y</t>
  </si>
  <si>
    <t>Wang, Yang; Cheng, Hongfei; Hu, Qinhong; Liu, Luofu; Jia, Langbo; Gao, Shasha; Wang, Ye</t>
  </si>
  <si>
    <t>Pore structure heterogeneity of Wufeng-Longmaxi shale, Sichuan Basin, China: Evidence from gas physisorption and multifractal geometries</t>
  </si>
  <si>
    <t>Multifractal; Heterogeneity; Connectivity; Gas adsorption; Pore structure; Isolated organic matter</t>
  </si>
  <si>
    <t>METHANE ADSORPTION; ORDOS BASIN; ORGANIC-MATTER; N-2 ADSORPTION; FE-SEM; POROSITY; INSIGHTS; MARINE; AREA; MATURATION</t>
  </si>
  <si>
    <t>Understanding the heterogeneity of the nanoscale pore structure is critical for assessment of hydrocarbon flow and storage in porous reservoirs. Multifractal theory is a powerful method to acquire the detailed heterogeneity information of the multiple pore system. The generalized dimension spectrum and singularity spectrum are two forms to depict the multifractal feature. Hurst exponent (H) and the width of singularity spectrum (Delta alpha) are two parameters to effectively assess the pore connectivity and heterogeneity, respectively. In this study, multifractal analysis was performed on over-mature Wufeng-Longmaxi shales and their corresponding isolated organic matter (OM) via gas physisorption (CO2 and N-2) test to ascertain the pore heterogeneity and its governing factors. Micropore (diameter&lt;2 nm) structure in bulk shale contains stronger pore heterogeneity but weaker connectivity than meso-macropore (diameter = 2-100 nm) structure. The comparison of heterogeneity features of shale versus its isolated OM reveals that micropore associated with minerals could enhance the micropore heterogeneity in bulk shale, while meso-macmpore existing in minerals could reduce the meso-macmpore heterogeneity in bulk shale. Besides, the total organic carbon content has a positive effect on the micropore heterogeneity. The micropore and meso-macmpore volume have a certain impact on the pore heterogeneity in the corresponding pore size ranges. Compared with the low-mature Bakken shale, the over-mature Wufeng-Longmaxi shale contains the stronger micropore heterogeneity but weaker meso-macmpore heterogeneity, where less difference between the micropore and meso-macropore heterogeneities was also observed. We deduced that the whole shale pore spectrum likely tends to be homogeneous along with the OM thermal maturation.</t>
  </si>
  <si>
    <t>[Wang, Yang; Cheng, Hongfei; Gao, Shasha; Wang, Ye] Changan Univ, Sch Earth Sci &amp; Resources, Xian 710054, Peoples R China; [Wang, Yang; Hu, Qinhong] Univ Texas Arlington, Dept Earth &amp; Environm Sci, Arlington, TX 76019 USA; [Wang, Yang; Liu, Luofu] China Univ Petr, State Key Lab Petr Resources &amp; Prospecting, Beijing 102249, Peoples R China; [Jia, Langbo] Petrochina, Changqing Oil Field, Explorat &amp; Dev Res Inst, Xian 710000, Peoples R China</t>
  </si>
  <si>
    <t>Chang'an University; University of Texas System; University of Texas Arlington; China University of Petroleum; China National Petroleum Corporation; Sinopec</t>
  </si>
  <si>
    <t>Cheng, HF (通讯作者)，Changan Univ, Sch Earth Sci &amp; Resources, Xian 710054, Peoples R China.;Hu, QH (通讯作者)，Univ Texas Arlington, Dept Earth &amp; Environm Sci, Arlington, TX 76019 USA.</t>
  </si>
  <si>
    <t>h.cheng@chd.edu.cn; maxhu@uta.edu</t>
  </si>
  <si>
    <t>China Postdoctoral Science Foundation [2021M692735]; National Natural Science Foundation of China [41690134]; Fundamental Research Funds for the Central Universities [300102271305]</t>
  </si>
  <si>
    <t>China Postdoctoral Science Foundation(China Postdoctoral Science Foundation); National Natural Science Foundation of China(National Natural Science Foundation of China (NSFC)); Fundamental Research Funds for the Central Universities(Fundamental Research Funds for the Central Universities)</t>
  </si>
  <si>
    <t>This work was supported by China Postdoctoral Science Foundation (No. 2021M692735), National Natural Science Foundation of China (No. 41690134), and Fundamental Research Funds for the Central Universities, CHD (No. 300102271305). The authors thank Ming Guan at China University of Petroleum (Beijing) for his help and discussion on the multifractal theory.</t>
  </si>
  <si>
    <t>JAN</t>
  </si>
  <si>
    <t>A</t>
  </si>
  <si>
    <t>10.1016/j.petrol.2021.109313</t>
  </si>
  <si>
    <t>AUG 2021</t>
  </si>
  <si>
    <t>US3UX</t>
  </si>
  <si>
    <t>WOS:000697359700043</t>
  </si>
  <si>
    <t>Liang, W; Zhang, DF; Lei, X; Tang, MD; Li, KC; Zomaya, AY</t>
  </si>
  <si>
    <t>Liang, Wei; Zhang, Dafang; Lei, Xia; Tang, Mingdong; Li, Kuan-Ching; Zomaya, Albert Y.</t>
  </si>
  <si>
    <t>Circuit Copyright Blockchain: Blockchain-Based Homomorphic Encryption for IP Circuit Protection</t>
  </si>
  <si>
    <t>IEEE TRANSACTIONS ON EMERGING TOPICS IN COMPUTING</t>
  </si>
  <si>
    <t>Blockchain; IP networks; Encryption; Integrated circuits; Contracts; Blockchain network; homomorphic encryption; IP circuit; consensus mechanism; double-spending</t>
  </si>
  <si>
    <t>INDUSTRIAL INTERNET; CHALLENGES</t>
  </si>
  <si>
    <t>The fast development of Blockchain technology makes it widely applied in several fields of digital transactions, like e-government affairs and the protection of financial transactions. In this article, we propose a homomorphic encryption-based Blockchain for circuit copyright protection that effectively addresses the issues in the protection of circuit copyright transactions, such as low security of private data, low efficiency in transaction data storage, cooperation and supervision. First, we establish a homomorphic encryption-based mathematical model by utilizing Blockchain and intelligent contract, and next, the algorithms that include Blockchain generation, homomorphic chain encryption/decryption, and intelligent contract are designed. As the intelligent contract is correctly executed in Blockchain, a fully homomorphic encryption-based identity authentication protocol is tackled for Blockchain, given that it ensures the change operation of any third-party in Blockchain and realizes real-time verification. The system is apposite for circuit copyright protection in a blockchain network, due to the use of distributed identity authentication and real-time extensible storage improves the security and extensibility of blockchain-based circuit copyright protection. The experimental results show that the proposed algorithm has reduced the transmission cost and improved the efficiency of data storage and supervision. In addition, it is resilient to several common attacks (e.g., double-spending attacks), yet incurs low cost/overhead and has a higher level of security when compared to three other competing algorithms.</t>
  </si>
  <si>
    <t>[Liang, Wei; Zhang, Dafang] Hunan Univ, Coll Comp Sci &amp; Elect Engn, Changsha 410082, Peoples R China; [Lei, Xia] China Univ Petr, Dept Comp Sci &amp; Technol, Beijing 100024, Peoples R China; [Tang, Mingdong] Guangdong Univ Foreign Studies, Sch Informat Sci &amp; Technol, Guangzhou 510420, Peoples R China; [Li, Kuan-Ching] Providence Univ, Dept Comp Sci &amp; Informat Engn CSIE, Taichung 43301, Taiwan; [Zomaya, Albert Y.] Univ Sydney, Sch Comp Sci, Sydney, NSW 2006, Australia</t>
  </si>
  <si>
    <t>Hunan University; China University of Petroleum; Guangdong University of Foreign Studies; Providence University - Taiwan; University of Sydney</t>
  </si>
  <si>
    <t>Li, KC (通讯作者)，Providence Univ, Dept Comp Sci &amp; Informat Engn CSIE, Taichung 43301, Taiwan.</t>
  </si>
  <si>
    <t>idlink@163.com; dfzhang59@163.com; leixia2008530059@163.com; mdtang@gdufs.edu.cn; kuancli@pu.edu.tw; albert.zomaya@sydney.edu.au</t>
  </si>
  <si>
    <t>National Natural Science Foundation of China [61572188, 61976087]; Scientific Research Program of the New Century Excellent Talents in Fujian Province University; Fujian Provincial Natural Science Foundation of China [2018J01570]; Hunan Provincial Science and Technology Project Foundation [2018TP1018]</t>
  </si>
  <si>
    <t>National Natural Science Foundation of China(National Natural Science Foundation of China (NSFC)); Scientific Research Program of the New Century Excellent Talents in Fujian Province University; Fujian Provincial Natural Science Foundation of China; Hunan Provincial Science and Technology Project Foundation</t>
  </si>
  <si>
    <t>This work was supported in part by the National Natural Science Foundation of China under Grant 61572188 and Grant 61976087, in part by the Scientific Research Program of the New Century Excellent Talents in Fujian Province University, in part by the Fujian Provincial Natural Science Foundation of China under Grant 2018J01570, and in part by the Hunan Provincial Science and Technology Project Foundation under Grant 2018TP1018.</t>
  </si>
  <si>
    <t>2168-6750</t>
  </si>
  <si>
    <t>IEEE T EMERG TOP COM</t>
  </si>
  <si>
    <t>IEEE Trans. Emerg. Top. Comput.</t>
  </si>
  <si>
    <t>JUL-SEP</t>
  </si>
  <si>
    <t>10.1109/TETC.2020.2993032</t>
  </si>
  <si>
    <t>Computer Science, Information Systems; Telecommunications</t>
  </si>
  <si>
    <t>Computer Science; Telecommunications</t>
  </si>
  <si>
    <t>UT0NV</t>
  </si>
  <si>
    <t>WOS:000697823100030</t>
  </si>
  <si>
    <t>Shen, WJ; Li, XZ; Ma, TR; Cai, JC; Lu, XB; Zhou, SW</t>
  </si>
  <si>
    <t>Shen, Weijun; Li, Xizhe; Ma, Tianran; Cai, Jianchao; Lu, Xiaobing; Zhou, Shangwen</t>
  </si>
  <si>
    <t>High-pressure methane adsorption behavior on deep shales: Experiments and modeling</t>
  </si>
  <si>
    <t>PHYSICS OF FLUIDS</t>
  </si>
  <si>
    <t>SOUTHERN SICHUAN BASIN; SILURIAN LONGMAXI FORMATION; GAS-ADSORPTION; LANGMUIR; RESERVOIR; CAPACITY; EQUATION; ISOTHERMS; CHINA</t>
  </si>
  <si>
    <t>Understanding methane adsorption behavior on deep shales is crucial for estimating the original gas in place and enhancing gas recovery in deep shale gas formations. In this study, the methane adsorption on deep shales within the lower Silurian Longmaxi formation from the Sichuan Basin, South China was conducted at pressures up to 50MPa. The effects of total organic carbon (TOC), temperatures, clay minerals, and moisture content on the adsorption capacity were discussed. The results indicated that the methane excess adsorption on deep shales increased, then reached its peak, and finally decreased with the pressure. The excess adsorption data were fitted using the adsorption models, and it was found that the Dubinin-Radushkevich (D-R) model was superior to other models in predicting the methane adsorption behavior. The methane adsorption capacities exhibited strong positive correlations with the TOC content and negative relationships with clay minerals. The methane excess adsorption decreased with the temperature, while the opposite trend would occur once it exceeded some pressure. The presence of the moisture content on deep shales sharply decreased the methane adsorption capacities, and the reduction of the adsorption capacity decreased with the pressure. The moisture would occupy the adsorption sites in the shale pores, which could result in the methane adsorption capacity that decreased.</t>
  </si>
  <si>
    <t>[Shen, Weijun; Lu, Xiaobing] Chinese Acad Sci, Inst Mech, Key Lab Mech Fluid Solid Coupling Syst, Beijing 100190, Peoples R China; [Shen, Weijun] Southwest Petr Univ, State Key Lab Oil &amp; Gas Reservoir Geol &amp; Exploita, Chengdu 610500, Sichuan, Peoples R China; [Shen, Weijun; Lu, Xiaobing] Univ Chinese Acad Sci, Sch Engn Sci, Beijing 100049, Peoples R China; [Li, Xizhe; Zhou, Shangwen] PetroChina Res Inst Petr Explorat &amp; Dev, Beijing 10083, Peoples R China; [Ma, Tianran] China Univ Min &amp; Technol, Sch Mech &amp; Civil Engn, Xuzhou 221116, Jiangsu, Peoples R China; [Cai, Jianchao] China Univ Petr, State Key Lab Petr Resources &amp; Prospecting, Beijing 102249, Peoples R China</t>
  </si>
  <si>
    <t>Chinese Academy of Sciences; Institute of Mechanics, CAS; Southwest Petroleum University; Chinese Academy of Sciences; University of Chinese Academy of Sciences, CAS; China National Petroleum Corporation; China University of Mining &amp; Technology; China University of Petroleum</t>
  </si>
  <si>
    <t>Shen, WJ (通讯作者)，Chinese Acad Sci, Inst Mech, Key Lab Mech Fluid Solid Coupling Syst, Beijing 100190, Peoples R China.;Shen, WJ (通讯作者)，Southwest Petr Univ, State Key Lab Oil &amp; Gas Reservoir Geol &amp; Exploita, Chengdu 610500, Sichuan, Peoples R China.;Shen, WJ (通讯作者)，Univ Chinese Acad Sci, Sch Engn Sci, Beijing 100049, Peoples R China.</t>
  </si>
  <si>
    <t>wjshen763@imech.ac.cn</t>
  </si>
  <si>
    <t>National Natural Science Foundation of China [11802312, U1762216]; State Key Laboratory of Oil and Gas Reservoir Geology and Exploitation (Southwest Petroleum University) [PLN201810]</t>
  </si>
  <si>
    <t>National Natural Science Foundation of China(National Natural Science Foundation of China (NSFC)); State Key Laboratory of Oil and Gas Reservoir Geology and Exploitation (Southwest Petroleum University)</t>
  </si>
  <si>
    <t>This work was supported by the National Natural Science Foundation of China (Grant Nos. 11802312 and U1762216), and by the Open Fund (PLN201810) of State Key Laboratory of Oil and Gas Reservoir Geology and Exploitation (Southwest Petroleum University).</t>
  </si>
  <si>
    <t>AMER INST PHYSICS</t>
  </si>
  <si>
    <t>MELVILLE</t>
  </si>
  <si>
    <t>1305 WALT WHITMAN RD, STE 300, MELVILLE, NY 11747-4501 USA</t>
  </si>
  <si>
    <t>1070-6631</t>
  </si>
  <si>
    <t>1089-7666</t>
  </si>
  <si>
    <t>PHYS FLUIDS</t>
  </si>
  <si>
    <t>Phys. Fluids</t>
  </si>
  <si>
    <t>10.1063/5.0054486</t>
  </si>
  <si>
    <t>Mechanics; Physics, Fluids &amp; Plasmas</t>
  </si>
  <si>
    <t>Mechanics; Physics</t>
  </si>
  <si>
    <t>TP3RV</t>
  </si>
  <si>
    <t>Green Published</t>
  </si>
  <si>
    <t>WOS:000677512200002</t>
  </si>
  <si>
    <t>APPLIED ENERGY</t>
  </si>
  <si>
    <t>zhenhuarui@gmail.com</t>
  </si>
  <si>
    <t>0306-2619</t>
  </si>
  <si>
    <t>1872-9118</t>
  </si>
  <si>
    <t>APPL ENERG</t>
  </si>
  <si>
    <t>Appl. Energy</t>
  </si>
  <si>
    <t>AUG 1</t>
  </si>
  <si>
    <t>OCT</t>
  </si>
  <si>
    <t>Li, ZX; Hu, ML; Wang, P; Liu, JH; Yao, JS; Li, CY</t>
  </si>
  <si>
    <t>Li, Zhenxing; Hu, Mingliang; Wang, Ping; Liu, Jiahao; Yao, Jiasai; Li, Chenyu</t>
  </si>
  <si>
    <t>Heterojunction catalyst in electrocatalytic water splitting</t>
  </si>
  <si>
    <t>COORDINATION CHEMISTRY REVIEWS</t>
  </si>
  <si>
    <t>Heterojunction; Hydrogen evolution reaction; Oxygen evolution reaction; Water splitting; Catalytical mechanism</t>
  </si>
  <si>
    <t>HYDROGEN EVOLUTION REACTION; AMORPHOUS MOLYBDENUM SULFIDE; BIFUNCTIONAL ELECTROCATALYST; HIGHLY EFFICIENT; CORE-SHELL; ENERGY-CONVERSION; ORGANIC FRAMEWORK; OXYGEN VACANCIES; EPITAXIAL-GROWTH; MOS2 NANOSHEETS</t>
  </si>
  <si>
    <t>In a water electrolysis system, the cathode and anode produce H-2 and O-2 with HER and OER, respectively. The energy conversion efficiency of the electrolysis systems is about 56-73% in practical application, and the low energy conversion efficiency greatly limits the large-scale application. Hence, the electrocatalytic water splitting has attracted much attention. Recently, a variety of heterogeneous catalysts have emerged, showing high catalytic water splitting performance. Among them, the heterojunction catalysts occupied a very important position in emerging catalysts. In the heterojunction catalysts, electrons can be rearranged on heterostructures interfaces to modify the properties of active sites, and synergy of different active sites is used to promote the reaction kinetics. The heterojunction catalysts often show a better activity of electrolysis water than single-component catalysts. Herein, we mainly summarize the design strategies and synthesis methods of various heterojunction catalysts and the related applications of these heterojunction catalysts in HER and OER, and further discusses the catalytical mechanisms in HER and OER processes respectively. Through the summary of present progress in electrocatalytic water splitting, this review provides a reasonable prospect on heterojunction catalysts in electrocatalytic water splitting. (C) 2021 Elsevier B.V. All rights reserved.</t>
  </si>
  <si>
    <t>[Li, Zhenxing; Hu, Mingliang; Wang, Ping; Liu, Jiahao; Yao, Jiasai; Li, Chenyu] China Univ Petr, Coll New Energy &amp; Mat, State Key Lab Heavy Oil Proc, Beijing 102249, Peoples R China</t>
  </si>
  <si>
    <t>Li, ZX (通讯作者)，China Univ Petr, Coll New Energy &amp; Mat, State Key Lab Heavy Oil Proc, Beijing 102249, Peoples R China.</t>
  </si>
  <si>
    <t>lizx@cup.edu.cn</t>
  </si>
  <si>
    <t>Li, Zhenxing/0000-0002-4020-7490</t>
  </si>
  <si>
    <t>Beijing Natural Science Foundation [2182061]; Science Foundation of China University of Petroleum, Beijing [2462019BJRC001]</t>
  </si>
  <si>
    <t>Beijing Natural Science Foundation(Beijing Natural Science Foundation); Science Foundation of China University of Petroleum, Beijing</t>
  </si>
  <si>
    <t>We gratefully acknowledge the financial support from the Beijing Natural Science Foundation (Grant No. 2182061) and Science Foundation of China University of Petroleum, Beijing (Grant No. 2462019BJRC001).</t>
  </si>
  <si>
    <t>ELSEVIER SCIENCE SA</t>
  </si>
  <si>
    <t>LAUSANNE</t>
  </si>
  <si>
    <t>PO BOX 564, 1001 LAUSANNE, SWITZERLAND</t>
  </si>
  <si>
    <t>0010-8545</t>
  </si>
  <si>
    <t>1873-3840</t>
  </si>
  <si>
    <t>COORDIN CHEM REV</t>
  </si>
  <si>
    <t>Coord. Chem. Rev.</t>
  </si>
  <si>
    <t>JUL 15</t>
  </si>
  <si>
    <t>10.1016/j.ccr.2021.213953</t>
  </si>
  <si>
    <t>APR 2021</t>
  </si>
  <si>
    <t>Chemistry, Inorganic &amp; Nuclear</t>
  </si>
  <si>
    <t>RX6KA</t>
  </si>
  <si>
    <t>WOS:000647329100021</t>
  </si>
  <si>
    <t>Su, H; Song, SJ; Li, SS; Gao, YQ; Ge, L; Song, WY; Ma, TY; Liu, J</t>
  </si>
  <si>
    <t>Su, Hui; Song, Shaojia; Li, Songsong; Gao, Yangqin; Ge, Lei; Song, Weiyu; Ma, Tianyi; Liu, Jian</t>
  </si>
  <si>
    <t>High-valent bimetal Ni3S2/Co3S4 induced by Cu doping for bifunctional electrocatalytic water splitting</t>
  </si>
  <si>
    <t>APPLIED CATALYSIS B-ENVIRONMENTAL</t>
  </si>
  <si>
    <t>Hydrogen evolution reaction; Electrocatalysis; Density functional theory</t>
  </si>
  <si>
    <t>DOPED CARBON; NICKEL FOAM; EFFICIENT; EVOLUTION; HYDROGEN; ALKALINE; HETEROSTRUCTURE; ARRAYS; NI; CONSTRUCTION</t>
  </si>
  <si>
    <t>Rational design of low-cost and efficient electrocatalysts for hydrogen evolution reaction (HER) and oxygen evolution reaction (OER) is imperative for renewable energy conversion. Herein, for the first time, a facile strategy is developed to synthesize M (M = Fe, Cu, Zn, Mo) doped bimetallic sulfide heterostructure Ni3S2/Co3S4 electrocatalysts. The as-prepared bifunctional Cu-Ni3S2/Co3S4 electrode exhibits excellent electrocatalytic activity for HER and OER in 1 M KOH electrolyte, and it requires only an overpotential of 79 mV (150 mV) to deliver 10 mA cm-2 (20 mA cm-2) current density for HER process. Moreover, it shows a considerable low cell voltage of 1.49 V at the current density of 10 mA cm-2 in a two-electrode configuration which is far surpassing most of the reported bifunctional metal sulfides. Meanwhile, besides increasing the specific surface area of the electrocatalyst by optimizing the microstructure, the introduction of Cu cation could also stimulate the formation of high-valent Ni/Co sites, which can be verified by XPS technique. Density function theory calculations demonstrate that the Cu-doping boosts the formation of high valent Co sites and enhances the charge transfer performance of Ni and Co species, thus promotes intrinsic catalytic activity through modulating the d-band center of Co and reducing the adsorption energy of H and O-containing intermediates (H*, OH*, OOH*) on the surface of the catalyst. This work suggests the importance of exploitation of transition metal ion-doping for promoting the electrocatalytic activity of bimetallic sulfides.</t>
  </si>
  <si>
    <t>[Su, Hui; Li, Songsong; Gao, Yangqin; Ge, Lei] China Univ Petr, Coll New Energy &amp; Mat, State Key Lab Heavy Oil Proc, 18 Fuxue Rd, Beijing 102249, Peoples R China; [Song, Shaojia; Song, Weiyu; Liu, Jian] China Univ Petr, Coll Sci, 18 Fuxue Rd, Beijing 102249, Peoples R China; [Ma, Tianyi] Swinburne Univ Technol, Ctr Translat Atomat, Hawthorn, Vic 3122, Australia</t>
  </si>
  <si>
    <t>China University of Petroleum; China University of Petroleum; Swinburne University of Technology</t>
  </si>
  <si>
    <t>Ge, L (通讯作者)，China Univ Petr, Coll New Energy &amp; Mat, State Key Lab Heavy Oil Proc, 18 Fuxue Rd, Beijing 102249, Peoples R China.;Liu, J (通讯作者)，China Univ Petr, Coll Sci, 18 Fuxue Rd, Beijing 102249, Peoples R China.;Ma, TY (通讯作者)，Swinburne Univ Technol, Ctr Translat Atomat, Hawthorn, Vic 3122, Australia.</t>
  </si>
  <si>
    <t>gelei@cup.edu.cn; tianyima@swin.edu.au; liujian@cup.edu</t>
  </si>
  <si>
    <t>Ma, Tianyi/0000-0002-1042-8700; Ge, Lei/0000-0002-7510-7334</t>
  </si>
  <si>
    <t>National Key R&amp;D Program of China [2019YFC1907602]; National Natural Science Foundation of China [51572295, 21273285, 21003157]</t>
  </si>
  <si>
    <t>National Key R&amp;D Program of China; National Natural Science Foundation of China(National Natural Science Foundation of China (NSFC))</t>
  </si>
  <si>
    <t>This work was financially supported by National Key R&amp;D Program of China (Grant No. 2019YFC1907602) and National Natural Science Foundation of China (Grant No. 51572295, 21273285 and 21003157) .</t>
  </si>
  <si>
    <t>0926-3373</t>
  </si>
  <si>
    <t>1873-3883</t>
  </si>
  <si>
    <t>APPL CATAL B-ENVIRON</t>
  </si>
  <si>
    <t>Appl. Catal. B-Environ.</t>
  </si>
  <si>
    <t>SEP 15</t>
  </si>
  <si>
    <t>10.1016/j.apcatb.2021.120225</t>
  </si>
  <si>
    <t>Chemistry, Physical; Engineering, Environmental; Engineering, Chemical</t>
  </si>
  <si>
    <t>Chemistry; Engineering</t>
  </si>
  <si>
    <t>SU5UU</t>
  </si>
  <si>
    <t>WOS:000663203000004</t>
  </si>
  <si>
    <t>Qiu, TJ; Gao, S; Liang, ZB; Wang, DG; Tabassum, H; Zhong, RQ; Zou, RQ</t>
  </si>
  <si>
    <t>Qiu, Tianjie; Gao, Song; Liang, Zibin; Wang, De-Gao; Tabassum, Hassina; Zhong, Ruiqin; Zou, Ruqiang</t>
  </si>
  <si>
    <t>Pristine Hollow Metal-Organic Frameworks: Design, Synthesis and Application</t>
  </si>
  <si>
    <t>catalysis; energy conversion; hollow structures; metal&amp;#8211; organic frameworks</t>
  </si>
  <si>
    <t>COMPETITIVE COORDINATION STRATEGY; CORE-SHELL; INTERFACIAL SYNTHESIS; MOF; NANOCRYSTALS; FABRICATION; CATALYSTS; WATER; CONVERSION; SPHERES</t>
  </si>
  <si>
    <t>Metal-organic frameworks (MOFs), featuring porous crystalline structures with coordinated metal nodes and organic linkers, have recently found increasing interest in diverse applications. By virtue of their versatile and highly tunable compositions and structures, constructing hollow architectures will further endow MOFs with enhanced properties and designability, exceeding the molecular scale. MOFs could be considered as promising building units to fabricate complex hollow nanocomposites with faster mass transport, multiple active components, more exposed active sites, and better compatibility than bulk MOFs. To construct a promising blueprint for hollow pristine MOFs, this review provides a comprehensive overview for structural design strategies and applications of hollow pristine MOFs. We will highlight the merits, challenges and future potential by structuring and applying MOFs in sensing, separation, storage, catalysis, environmental remediation, photochemical and electrochemical energy conversion. This review might pave a new avenue for future development of novel pristine hollow MOFs.</t>
  </si>
  <si>
    <t>[Qiu, Tianjie; Gao, Song; Liang, Zibin; Wang, De-Gao; Tabassum, Hassina; Zou, Ruqiang] Peking Univ, Sch Mat Sci &amp; Engn, Beijing Key Lab Theory &amp; Technol Adv Battery Mat, Beijing 100871, Peoples R China; [Zhong, Ruiqin] China Univ Petr, Key Lab Heavy Oil Proc, Beijing 102249, Peoples R China; [Gao, Song; Zou, Ruqiang] Peking Univ, Inst Clean Energy, Beijing 100871, Peoples R China</t>
  </si>
  <si>
    <t>Peking University; China University of Petroleum; Peking University</t>
  </si>
  <si>
    <t>Zou, RQ (通讯作者)，Peking Univ, Sch Mat Sci &amp; Engn, Beijing Key Lab Theory &amp; Technol Adv Battery Mat, Beijing 100871, Peoples R China.;Zou, RQ (通讯作者)，Peking Univ, Inst Clean Energy, Beijing 100871, Peoples R China.</t>
  </si>
  <si>
    <t>rzou@pku.edu.cn</t>
  </si>
  <si>
    <t>Natural Science Foundation of China [51825201, 51772329, 51972340]; National Key Research and Development Program of China [2019YFB1505001]</t>
  </si>
  <si>
    <t>Natural Science Foundation of China(National Natural Science Foundation of China (NSFC)); National Key Research and Development Program of China</t>
  </si>
  <si>
    <t>T.J.Q., S.G. and Z.B.L. contributed equally to this article. This work was financially supported by the Natural Science Foundation of China (51825201, 51772329, 51972340) and the National Key Research and Development Program of China (2019YFB1505001).</t>
  </si>
  <si>
    <t>AUG 2</t>
  </si>
  <si>
    <t>10.1002/anie.202012699</t>
  </si>
  <si>
    <t>FEB 2021</t>
  </si>
  <si>
    <t>TS8RL</t>
  </si>
  <si>
    <t>WOS:000621044000001</t>
  </si>
  <si>
    <t>Liu, JW; Wei, KH; Xu, SW; Cui, J; Ma, J; Xiao, XL; Xi, BD; He, XS</t>
  </si>
  <si>
    <t>Liu, Jian-Wu; Wei, Kun-Hao; Xu, Shao-Wei; Cui, Jun; Ma, Jie; Xiao, Xiao-Long; Xi, Bei-Dou; He, Xiao-Song</t>
  </si>
  <si>
    <t>Surfactant-enhanced remediation of oil-contaminated soil and groundwater: A review</t>
  </si>
  <si>
    <t>SCIENCE OF THE TOTAL ENVIRONMENT</t>
  </si>
  <si>
    <t>Surfactant; Oil contamination; Soil; Groundwater; Tailing; Rebound</t>
  </si>
  <si>
    <t>POLYCYCLIC AROMATIC-HYDROCARBONS; SITU CHEMICAL OXIDATION; SHEAR THINNING FLUID; PETROLEUM-HYDROCARBONS; PERMANGANATE OXIDATION; ACTIVATED-PERSULFATE; AMENDMENT DELIVERY; ENVIRONMENTAL FATE; PARTICLE-SIZE; SOLUBILIZATION</t>
  </si>
  <si>
    <t>Oil leakage, which is inevitable in the process of extraction, processing, transportation and storage, seriously undermines the soil and groundwater environment. Surfactants can facilitate the migration and solution of oil contaminants from nonaqueous phase liquid (NAPL) or solid phase to water by reducing the (air/water) surface tension, (oil/water) interfacial tension and micellar solubilization. They can effectively enhance the hydrodynamic driven remediation technologies by improving the contact efficiency of contaminants and liquid remediation agents or microorganism, and have been widely used to enhance the remediation of oil-contaminated sites. This paper summarizes the characteristics of different types of surfactants such as nonionic, anionic, biological and mixed surfactants, their enhancements to the remediation of oil-contaminated soil and groundwater, and examines the factors influencing surfactant performance. The causes of tailing and rebound effects and the role of surfactants in suppressing them are also discussed. Laboratory researches and actual site remediation practices have shown that various types of surfactants offer diverse options. Biosurfactants and mixed surfactants are superior and worth attention among the surfactants. Using surfactant foams, adding shear-thinning polymers, and combining surfactants with in-situ chemical oxidation are effective ways to resolve tailing and rebound effects. The adsorption of surfactants on soils and aquifer sediments decreases remediation efficiency and may cause secondary pollution, Therefore the adsorption loss should be noticed and minimized. (C) 2020 Elsevier B.V. All rights reserved.</t>
  </si>
  <si>
    <t>[Liu, Jian-Wu; Xiao, Xiao-Long] SINOPEC Petr Engn Corp, Shandong Prov Key Lab Oilfield Produced Water Tre, Dongying 257026, Peoples R China; [Wei, Kun-Hao; Cui, Jun; Xi, Bei-Dou; He, Xiao-Song] Chinese Res Inst Environm Sci, State Environm Protect Key Lab Simulat &amp; Control, Beijing 100012, Peoples R China; [Xu, Shao-Wei] SINOPEC, Shengli Oilfield Co, Dongying 257026, Peoples R China; [Ma, Jie] China Univ Petr, State Key Lab Heavy Oil Proc, Beijing Key Lab Oil &amp; Gas Pollut Control, Beijing 102249, Peoples R China</t>
  </si>
  <si>
    <t>Sinopec; Chinese Research Academy of Environmental Sciences; Sinopec; China University of Petroleum</t>
  </si>
  <si>
    <t>He, XS (通讯作者)，Chinese Res Inst Environm Sci, State Environm Protect Key Lab Simulat &amp; Control, Beijing 100012, Peoples R China.</t>
  </si>
  <si>
    <t>hexs82@126.com</t>
  </si>
  <si>
    <t>Cui, Jun/0000-0002-0264-1974</t>
  </si>
  <si>
    <t>National Key Research and Development Program of China [2018YFC1800703]; Open Research Fund Program of Shandong Provincial Key Laboratory of Oilfield Produced Water Treatment and Environmental Pollution Control</t>
  </si>
  <si>
    <t>National Key Research and Development Program of China; Open Research Fund Program of Shandong Provincial Key Laboratory of Oilfield Produced Water Treatment and Environmental Pollution Control</t>
  </si>
  <si>
    <t>This work was supported by the National Key Research and Development Program of China (2018YFC1800703) and Open Research Fund Program of Shandong Provincial Key Laboratory of Oilfield Produced Water Treatment and Environmental Pollution Control.</t>
  </si>
  <si>
    <t>0048-9697</t>
  </si>
  <si>
    <t>1879-1026</t>
  </si>
  <si>
    <t>SCI TOTAL ENVIRON</t>
  </si>
  <si>
    <t>Sci. Total Environ.</t>
  </si>
  <si>
    <t>FEB 20</t>
  </si>
  <si>
    <t>10.1016/j.scitotenv.2020.144142</t>
  </si>
  <si>
    <t>PM0FY</t>
  </si>
  <si>
    <t>WOS:000603487500142</t>
  </si>
  <si>
    <t>Ding, F; Gao, ML</t>
  </si>
  <si>
    <t>Ding, Fan; Gao, Manglai</t>
  </si>
  <si>
    <t>Pore wettability for enhanced oil recovery, contaminant adsorption and oil/water separation: A review</t>
  </si>
  <si>
    <t>ADVANCES IN COLLOID AND INTERFACE SCIENCE</t>
  </si>
  <si>
    <t>Wcrtability; Enhanced oil recovery; Organic contaminant; Adsorption; Oil/water separation</t>
  </si>
  <si>
    <t>LOW-SALINITY WATER; ORGANO-SILICA NANOSHEETS; WET SANDSTONE SURFACE; CONTAINING GEMINI SURFACTANT; SWITCHABLE WETTABILITY; CAPILLARY RISE; HEAVY-OIL; UNDERLYING MECHANISMS; INTERFACIAL-TENSION; DIFFERENT SPACERS</t>
  </si>
  <si>
    <t>Wettability, a fundamental property of porous surface, occupies a pivotal position in the fields of enhanced oil recovery, organic contaminant adsorption and oil/water separation. In this review, wettability and the related applications are systematically expounded from the perspectives of hydrophiicity, hydrophobicity and super-wettability. Four common measurement methods are generalized and categorized into contact angle method and ratio method, and influencing factors (temperature, the type and layer charge of matrix, the species and structure of modifier) as well as their corresponding altering methods (inorganic, organic and thermal modification etc.) of wettability are overviewed. Different roles of wettability alteration in enhanced oil recovery, organic contaminant adsorption as well as oil/water separation are summarized. Among these applications, firstly, the hydrophilic alteration plays a key role in recovery of the oil production process; secondly, hydrophobic circumstance of surface drives the organic pollutant adsorption more effectually; finally, super-wetting property of matrix ensures the high-efficient separation of oil from water. This review also identifies importance, challenges and future prospects of wettability alteration, and as a result, furnishes the essential guidance for selection and design inspiration of the wettability modification, and supports the further development of pore wettability application. (C) 2021 Elsevier B.V. All rights reserved.</t>
  </si>
  <si>
    <t>[Ding, Fan; Gao, Manglai] China Univ Petr, Coll Sci, State Key Lab Heavy Oil Proc, Beijing 102249, Peoples R China</t>
  </si>
  <si>
    <t>Gao, ML (通讯作者)，China Univ Petr, Coll Sci, State Key Lab Heavy Oil Proc, Beijing 102249, Peoples R China.</t>
  </si>
  <si>
    <t>mlgao@cup.edu.cn</t>
  </si>
  <si>
    <t>National Natural Science Foundation of China [21776306]</t>
  </si>
  <si>
    <t>National Natural Science Foundation of China(National Natural Science Foundation of China (NSFC))</t>
  </si>
  <si>
    <t>The support of this work by the National Natural Science Foundation of China (Grant No. 21776306) is gratefully acknowledged.</t>
  </si>
  <si>
    <t>0001-8686</t>
  </si>
  <si>
    <t>1873-3727</t>
  </si>
  <si>
    <t>ADV COLLOID INTERFAC</t>
  </si>
  <si>
    <t>Adv. Colloid Interface Sci.</t>
  </si>
  <si>
    <t>10.1016/j.cis.2021.102377</t>
  </si>
  <si>
    <t>Chemistry, Physical</t>
  </si>
  <si>
    <t>RA3JJ</t>
  </si>
  <si>
    <t>WOS:000631313700012</t>
  </si>
  <si>
    <t>Hu, T; Pang, XQ; Jiang, FJ; Wang, QF; Liu, XH; Wang, Z; Jiang, S; Wu, GY; Li, CJ; Xu, TW; Li, MW; Yu, JW; Zhang, CX</t>
  </si>
  <si>
    <t>Hu, Tao; Pang, Xiongqi; Jiang, Fujie; Wang, Qifeng; Liu, Xiaohan; Wang, Ze; Jiang, Shu; Wu, Guanyun; Li, Caijun; Xu, Tianwu; Li, Maowen; Yu, Jiwang; Zhang, Chenxi</t>
  </si>
  <si>
    <t>Movable oil content evaluation of lacustrine organic-rich shales: Methods and a novel quantitative evaluation model</t>
  </si>
  <si>
    <t>Movable oil content; Lacustrine organic-rich shale; Controlling factors; Quantitative estimation model; Shahejie Formation; Dongpu Depression; Bohai Bay Basin</t>
  </si>
  <si>
    <t>Lacustrine shale oil resources are abundant and play important roles in maintaining a sustainable economy. The uncertainty in the movable oil content of organic-rich shales with strong heterogeneity is the greatest risk in their exploration. Various methods exist for movable oil content evaluation, but they present many challenges, especially insufficient accuracy, complicated test procedures, high costs, and limited application. In this study, an extensive review of the theories, techniques, and methods of movable oil content evaluation and their merits and demerits for lacustrine shales were conducted. Then, taking the lacustrine shale of the Paleogene Shahejie Formation (50.5-33 Ma) of the Dongpu Depression, Bohai Bay Basin, as an example, the multi-step Rock-Eval pyrolysis method combined with light hydrocarbon calibration was utilized to evaluate the movable oil content Subsequently, key factors controlling movable oil content were investigated, including organic matter richness, type, and thermal maturity, quartz content, clay mineral content, pore volume, and specific surface area. Both the systematic cluster analysis results and regression standardization coefficients indicate that the total organic carbon content, pore volume, and specific surface area are the main controls on movable oil content. Finally, a quantitative estimation model for movable oil content was established and validated using a statistical product and service solutions modeling. This study improves the understanding of shale oil enrichment laws and provides a novel and practical quantitative model for movable oil content estimation in lacustrine organic-rich shales across the world.</t>
  </si>
  <si>
    <t>[Hu, Tao; Pang, Xiongqi; Jiang, Fujie; Liu, Xiaohan; Wang, Ze; Wu, Guanyun; Li, Caijun; Yu, Jiwang; Zhang, Chenxi] State Key Lab Petr Resources &amp; Prospecting, Beijing 102249, Peoples R China; [Hu, Tao; Pang, Xiongqi; Jiang, Fujie; Liu, Xiaohan; Wang, Ze; Wu, Guanyun; Li, Caijun; Yu, Jiwang; Zhang, Chenxi] China Univ Petr, Coll Geosci, Beijing 102249, Peoples R China; [Wang, Qifeng] PetroChina, Res Inst Petr Explorat &amp; Dev, Beijing 100083, Peoples R China; [Jiang, Shu] Univ Utah, Energy &amp; Geosci Inst, Salt Lake City, UT 84108 USA; [Xu, Tianwu] SINOPEC, Zhongyuan Oilfield Co, Res Inst Explorat &amp; Dev, Puyang 457001, Peoples R China; [Li, Maowen] Sinopec Petr Explorat &amp; Prod Res Inst, State Key Lab Shale Oil &amp; Shale Gas Resources &amp; E, Beijing 100083, Peoples R China</t>
  </si>
  <si>
    <t>China University of Petroleum; China National Petroleum Corporation; Utah System of Higher Education; University of Utah; Sinopec; Sinopec</t>
  </si>
  <si>
    <t>Hu, T; Pang, XQ; Jiang, FJ (通讯作者)，State Key Lab Petr Resources &amp; Prospecting, Beijing 102249, Peoples R China.;Wang, QF (通讯作者)，PetroChina, Res Inst Petr Explorat &amp; Dev, Beijing 100083, Peoples R China.</t>
  </si>
  <si>
    <t>thu@cup.edu.cn; pangxq@cup.edu.cn; jiangfj@cup.edu.cn; wangqifeng1021@163.com</t>
  </si>
  <si>
    <t>China Postdoctoral Science Foundation [2019M660054]; Science Foundation of China University of Petroleum (Beijing) [2462019BJRC005]; National Natural Science Foundation of China [41872148, 41872128]; AAPG Foundation [15388]; CNPC [ZLZX20200105]; CUPB [ZLZX20200105]; China Major Science 973 Project [2011CB2011-02, 2014CB239101]; Science Projects of the Sinopec Zhongyuan Oilfield Company [P15022]</t>
  </si>
  <si>
    <t>China Postdoctoral Science Foundation(China Postdoctoral Science Foundation); Science Foundation of China University of Petroleum (Beijing); National Natural Science Foundation of China(National Natural Science Foundation of China (NSFC)); AAPG Foundation; CNPC; CUPB; China Major Science 973 Project; Science Projects of the Sinopec Zhongyuan Oilfield Company</t>
  </si>
  <si>
    <t>This study was financially supported by the China Postdoctoral Science Foundation (2019M660054) , Science Foundation of China University of Petroleum (Beijing) (2462019BJRC005) , National Natural Science Foundation of China (41872148, 41872128) , 2017 AAPG Foundation Grants-in-Aid Program (15388) , Strategic Cooperation Technology Projects of CNPC and CUPB (ZLZX20200105) , China Major Science 973 Project (2011CB2011-02 and 2014CB239101) , and the Science Projects of the Sinopec Zhongyuan Oilfield Company (P15022) .</t>
  </si>
  <si>
    <t>10.1016/j.earscirev.2021.103545</t>
  </si>
  <si>
    <t>QS0ZI</t>
  </si>
  <si>
    <t>WOS:000625636700001</t>
  </si>
  <si>
    <t>Wang, Y; Liu, LF; Cheng, HF</t>
  </si>
  <si>
    <t>Wang, Yang; Liu, Luofu; Cheng, Hongfei</t>
  </si>
  <si>
    <t>Gas Adsorption Characterization of Pore Structure of Organic-rich Shale: Insights into Contribution of Organic Matter to Shale Pore Network</t>
  </si>
  <si>
    <t>NATURAL RESOURCES RESEARCH</t>
  </si>
  <si>
    <t>Gas adsorption; Heterogeneity; Isolated organic matter; Nano-pore structure; Shale gas; Sichuan Basin</t>
  </si>
  <si>
    <t>SOUTHERN SICHUAN BASIN; WUFENG-LONGMAXI SHALE; HORN RIVER GROUP; METHANE ADSORPTION; THERMAL MATURITY; TRANSITIONAL SHALES; NANOPORE STRUCTURE; ORDOVICIAN SHALES; BRITISH-COLUMBIA; MARINE SHALE</t>
  </si>
  <si>
    <t>Organic matter (OM)-hosted pores are the most prevalent pores in organic-rich shale, in which shale gas is generated and stored. Ascertaining the pore structure of OM and its contribution to the shale pore network provides guidance for understanding deeply the complex pore network, as well as the shale gas flow and storage mechanisms. In this study, the pore structure and heterogeneity of Wufeng-Longmaxi shales and the corresponding isolated OM samples were studied comparatively by scanning electron microscopy (SEM) observations and gas (CO2 and N-2) physisorption quantification. The Wufeng-Longmaxi shales are rich in OM, with total organic carbon (TOC) contents of 1.48-3.59 wt.%. The SEM-observed microscopic pores were primarily OM-hosted pores and intra-particle pores within clays. Compared to the pore structure per gram of bulk shale, that of isolated OM showed a significantly larger micropore (d &lt; 2 nm) volume and specific surface area (SSA), meso-pore (d = 2-50 nm) and fine macro-pore (50 &lt; d &lt;= 80 nm) volume, and Brunauer-Emmett-Teller SSA. Moreover, the pore structure heterogeneity of the bulk shale was much stronger than that of the isolated OM, revealing that pores associated with minerals could enhance the heterogeneity of shale to some extent. The pore size distributions of the bulk shale (1 g) and the corresponding weight-normalized isolated OM (1 g x TOC) were compared. It was revealed that shale pores with diameters smaller than 20 nm were provided by OM together with minerals, while almost all pores with diameters of 20-80 nm occurred within the OM. Overall, the OM and OM-hosted pores provide a vital contribution to the entire pore network of the Wufeng-Longmaxi shale.</t>
  </si>
  <si>
    <t>[Wang, Yang; Cheng, Hongfei] Changan Univ, Sch Earth Sci &amp; Resources, Xian 710054, Peoples R China; [Wang, Yang; Liu, Luofu] China Univ Petr, State Key Lab Petr Resources &amp; Prospecting, Beijing 102249, Peoples R China; [Wang, Yang; Liu, Luofu] China Univ Petr, Coll Geosci, Beijing 102249, Peoples R China</t>
  </si>
  <si>
    <t>Chang'an University; China University of Petroleum; China University of Petroleum</t>
  </si>
  <si>
    <t>Cheng, HF (通讯作者)，Changan Univ, Sch Earth Sci &amp; Resources, Xian 710054, Peoples R China.</t>
  </si>
  <si>
    <t>h.cheng@chd.edu.cn</t>
  </si>
  <si>
    <t>Wang, Yang/0000-0003-2001-1359</t>
  </si>
  <si>
    <t>National Construction of High-Quality University Projects of Graduates from China Scholarship Council [201906440098]</t>
  </si>
  <si>
    <t>National Construction of High-Quality University Projects of Graduates from China Scholarship Council</t>
  </si>
  <si>
    <t>This study was funded by the National Construction of High-Quality University Projects of Graduates from China Scholarship Council [Grant Number 201906440098]. We acknowledge Editor-in-Chief John Carranza Ph.D. and three anonymous reviewers for their valuable comments and suggestions.</t>
  </si>
  <si>
    <t>SPRINGER</t>
  </si>
  <si>
    <t>DORDRECHT</t>
  </si>
  <si>
    <t>VAN GODEWIJCKSTRAAT 30, 3311 GZ DORDRECHT, NETHERLANDS</t>
  </si>
  <si>
    <t>1520-7439</t>
  </si>
  <si>
    <t>1573-8981</t>
  </si>
  <si>
    <t>NAT RESOUR RES</t>
  </si>
  <si>
    <t>Nat. Resour. Res.</t>
  </si>
  <si>
    <t>10.1007/s11053-021-09817-5</t>
  </si>
  <si>
    <t>RU2HN</t>
  </si>
  <si>
    <t>WOS:000615766600002</t>
  </si>
  <si>
    <t>Li, ZX; Wang, P; Ma, C; Igbari, F; Kang, YK; Wang, KL; Song, WY; Dong, C; Li, YJ; Yao, JS; Meng, D; Wang, ZK; Yang, Y</t>
  </si>
  <si>
    <t>Li, Zhenxing; Wang, Ping; Ma, Chang; Igbari, Femi; Kang, Yikun; Wang, Kai-Li; Song, Weiyu; Dong, Chong; Li, Yanjie; Yao, Jiasai; Meng, Dong; Wang, Zhao-Kui; Yang, Yang</t>
  </si>
  <si>
    <t>Single-Layered MXene Nanosheets Doping TiO2 for Efficient and Stable Double Perovskite Solar Cells</t>
  </si>
  <si>
    <t>JOURNAL OF THE AMERICAN CHEMICAL SOCIETY</t>
  </si>
  <si>
    <t>The inorganic lead-free Cs2AgBiBr6 double perovskite structure is the promising development direction in perovskite solar cells (PSCs) to solve the problem of the instability of the APbX(3) structure and lead toxicity. However, the low short-circuit current and power conversion efficiency (PCE) caused by the low crystallization of Cs2AgBiBr6 greatly limit the optoelectronic application. Herein, we adopt a simple strategy to dope single-layered MXene nanosheets into titania (Ti3C2Tx@TiO2) as a multifunctional electron transport layer for stable and efficient Cs(2)AgBiBr(6 )double PSCs. The single-layered MXene nanosheets significantly improve the electrical conductivity and electron extraction rate of TiO2; meanwhile, the single-layered MXene nanosheets change the surface wettability of the electron transport layer and promote the crystallization of the Cs2AgBiBr6 double perovskite in solar cell devices. Therefore, the PCE went up by more than 40% to 2.81% compared to that of a TiO2 based device, and the hysteresis was greatly suppressed. Furthermore, the device based on Ti3C2Tx@TiO(2 )showed the long-term operating stability. After storing the device for 15 days under ambient air conditions, the PCE still remained a retention rate of 93% of the initial one. Our finding demonstrates the potential of Ti3C2Tx@TiO2 in electron transfer material of high-performance double PSCs.</t>
  </si>
  <si>
    <t>[Li, Zhenxing; Wang, Ping; Ma, Chang; Kang, Yikun; Song, Weiyu; Li, Yanjie; Yao, Jiasai] China Univ Petr, Coll New Energy &amp; Mat, State Key Lab Heavy Oil Proc, Beijing 102249, Peoples R China; [Ma, Chang] BTR New Energy Mat Inc, Shenzhen 518106, Peoples R China; [Igbari, Femi; Wang, Kai-Li; Dong, Chong; Wang, Zhao-Kui] Soochow Univ, Inst Funct Nano &amp; Soft Mat FUNSOM, Jiangsu Key Lab Carbon Based Funct Mat &amp; Devices, Suzhou 215123, Jiangsu, Peoples R China; [Meng, Dong; Yang, Yang] Univ Calif Los Angeles, Dept Mat Sci &amp; Engn, Los Angeles, CA 90095 USA</t>
  </si>
  <si>
    <t>China University of Petroleum; Soochow University - China; University of California System; University of California Los Angeles</t>
  </si>
  <si>
    <t>Li, ZX (通讯作者)，China Univ Petr, Coll New Energy &amp; Mat, State Key Lab Heavy Oil Proc, Beijing 102249, Peoples R China.;Wang, ZK (通讯作者)，Soochow Univ, Inst Funct Nano &amp; Soft Mat FUNSOM, Jiangsu Key Lab Carbon Based Funct Mat &amp; Devices, Suzhou 215123, Jiangsu, Peoples R China.;Meng, D; Yang, Y (通讯作者)，Univ Calif Los Angeles, Dept Mat Sci &amp; Engn, Los Angeles, CA 90095 USA.</t>
  </si>
  <si>
    <t>lizx@cup.edu.cn; dongmeng2017@ucla.edu; zkwang@suda.edu.cn; yangy@ucla.edu</t>
  </si>
  <si>
    <t>The authors acknowledge financial support from the Beijing Natural Science Foundation (Grant No. 2182061) and the Science Foundation of China University of Petroleum, Beijing (Grant No. 2462019BJRC001).</t>
  </si>
  <si>
    <t>AMER CHEMICAL SOC</t>
  </si>
  <si>
    <t>1155 16TH ST, NW, WASHINGTON, DC 20036 USA</t>
  </si>
  <si>
    <t>0002-7863</t>
  </si>
  <si>
    <t>1520-5126</t>
  </si>
  <si>
    <t>J AM CHEM SOC</t>
  </si>
  <si>
    <t>J. Am. Chem. Soc.</t>
  </si>
  <si>
    <t>FEB 17</t>
  </si>
  <si>
    <t>10.1021/jacs.0c12739</t>
  </si>
  <si>
    <t>QL4OL</t>
  </si>
  <si>
    <t>WOS:000621058200016</t>
  </si>
  <si>
    <t>Gao, JF; Zhang, FD; Xue, HQ; Zhang, LH; Peng, Y; Li, XL; Gao, YQ; Li, N; Ge, L</t>
  </si>
  <si>
    <t>Gao, Jianfeng; Zhang, Fudong; Xue, Huaqing; Zhang, Linhe; Peng, Yong; Li, XuLi; Gao, Yangqin; Li, Ning; Ge, Lei</t>
  </si>
  <si>
    <t>In-situ synthesis of novel ternary CdS/PdAg/g-C3N4 hybrid photocatalyst with significantly enhanced hydrogen production activity and catalytic mechanism exploration</t>
  </si>
  <si>
    <t>PdAg alloy NPs; g-C(3)N(4)nanosheets; In-situ synthesized; Hydrogen evolution</t>
  </si>
  <si>
    <t>MODIFIED G-C3N4; FACILE FABRICATION; H-2 GENERATION; COCATALYST; WATER; NANOPARTICLES; PERFORMANCE; SHELL; HETEROSTRUCTURE; HETEROJUNCTIONS</t>
  </si>
  <si>
    <t>Ternary CdS/PdAg/g-C3N4 hybrid photocatalyst was synthesized by a simple sonochemical method, and the sample exhibited excellent photocatalytic H-2 evolution performance up to 3098.3 mu mol g(-1) h(-1). This photo-catalytic hydrogen production activity is 968.2 times higher than that of g-C3N4. Meanwhile, the apparent quantum yield (AQY) of the ternary hybrid photocatalyst is 9.6% at 420 nm. The extension of optical response range is verified by ultraviolet-visible diffuse reflectance spectra (DRS). Enhancement of the charge separation efficiency is examined via photoluminescence (PL), surface photovoltage (SPV) and electron spin resonance (ESR). A reasonable catalytic mechanism of the ternary hybrid photocatalyst is proposed. As an electron-bridge, PdAg bimetallic alloy NPs can assist the photoelectrons to transfer from the CB of g-C3N4 to the CB of CdS, from where the photoelectrons react with hydrogen ion to release hydrogen. This work may pave a new way on designing high efficient ternary hybrid photocatalyst.</t>
  </si>
  <si>
    <t>[Gao, Jianfeng; Zhang, Linhe; Li, XuLi; Gao, Yangqin; Li, Ning; Ge, Lei] China Univ Petr, Coll New Energy &amp; Mat, State Key Lab Heavy Oil Proc, 18 Fuxue Rd, Beijing 102249, Peoples R China; [Zhang, Fudong; Xue, Huaqing; Peng, Yong] PetroChina, Res Inst Petr Explorat &amp; Dev, Dept New Energy, 20 Xueyuan Rd, Beijing 10008, Peoples R China; [Gao, Jianfeng; Zhang, Linhe; Li, XuLi; Gao, Yangqin; Li, Ning; Ge, Lei] China Univ Petr, Coll New Energy &amp; Mat, Dept Mat Sci &amp; Engn, 18 Fuxue Rd, Beijing 102249, Peoples R China</t>
  </si>
  <si>
    <t>China University of Petroleum; China National Petroleum Corporation; China University of Petroleum</t>
  </si>
  <si>
    <t>Ge, L (通讯作者)，China Univ Petr, Coll New Energy &amp; Mat, State Key Lab Heavy Oil Proc, 18 Fuxue Rd, Beijing 102249, Peoples R China.</t>
  </si>
  <si>
    <t>gelei08@sina.com</t>
  </si>
  <si>
    <t>Research Institute of Petroleum Exploration &amp; Development, PetroChina [2018YCQ05]; National Natural Science Foundation of China [51572295, 21273285, 21003157]</t>
  </si>
  <si>
    <t>Research Institute of Petroleum Exploration &amp; Development, PetroChina; National Natural Science Foundation of China(National Natural Science Foundation of China (NSFC))</t>
  </si>
  <si>
    <t>This work was financially supported by Research Institute of Petroleum Exploration &amp; Development, PetroChina (Grant No. 2018YCQ05) and National Natural Science Foundation of China (Grant No. 51572295, 21273285 and 21003157).</t>
  </si>
  <si>
    <t>10.1016/j.apcatb.2020.119509</t>
  </si>
  <si>
    <t>OU2DX</t>
  </si>
  <si>
    <t>WOS:000591344900003</t>
  </si>
  <si>
    <t>Cai, JC; Jin, TX; Kou, JS; Zou, SM; Xiao, JF; Meng, QB</t>
  </si>
  <si>
    <t>Cai, Jianchao; Jin, Tingxu; Kou, Jisheng; Zou, Shuangmei; Xiao, Junfeng; Meng, Qingbang</t>
  </si>
  <si>
    <t>Lucas-Washburn Equation-Based Modeling of Capillary-Driven Flow in Porous Systems</t>
  </si>
  <si>
    <t>LANGMUIR</t>
  </si>
  <si>
    <t>Fluid flow in porous systems driven by capillary pressure is one of the most ubiquitous phenomena in nature and industry, including petroleum and hydraulic engineering as well as material and life sciences. The classical Lucas-Washburn (LW) equation and its modified forms were developed and have been applied extensively to elucidate the fundamental mechanisms underlying the basic statics and dynamics of the capillary-driven flow in porous systems. The LW equation assumes that fluids are incompressible Newton ones and that capillary channels all have the same radii. This kind of hypothesis is not true for many natural situations, however, where porous systems comprise complicated pore and capillary channel structures at microscales. The LW equation therefore often leads to inaccurate capillary imbibition predictions in such situations. Numerous studies have been conducted in recent years to develop and assess the modifications and extensions of the LW equation in various porous systems. Significant progresses in computational techniques have also been attained to further improve our understanding of imbibition dynamics. A state-of-the-art review is therefore needed to summarize the recent significant models and numerical simulation techniques as well as to discuss key ongoing research topics arising from various new engineering practices. The theoretical basis of the LW equation is first introduced in this review and recent progress in mathematical models is then summarized to demonstrate the modifications and extensions of this equation to various microchannels and porous media. These include capillary tubes with nonuniform and noncircular cross sections, discrete fractures, and capillary tubes that are not straight as well as heterogeneous porous media. Numerical studies on the LW equation are also reviewed, and comments on future works and research directions for LW-based capillary-driven flows in porous systems are listed.</t>
  </si>
  <si>
    <t>[Cai, Jianchao; Jin, Tingxu] China Univ Geosci, Inst Geophys &amp; Geomat, Wuhan 430074, Peoples R China; [Kou, Jisheng] Shaoxing Univ, Sch Civil Engn, Shaoxing 312000, Peoples R China; [Kou, Jisheng] Hubei Engn Univ, Sch Math &amp; Stat, Xiaogan 432000, Peoples R China; [Zou, Shuangmei; Meng, Qingbang] China Univ Geosci, Key Lab Tecton &amp; Petr Resources, Minist Educ, Wuhan 430074, Peoples R China; [Xiao, Junfeng] Huazhong Univ Sci &amp; Technol, State Key Lab Digital Mfg Equipment &amp; Technol, Sch Mech Sci &amp; Engn, Wuhan 430074, Peoples R China; [Cai, Jianchao] China Univ Petr, State Key Lab Petr Resources &amp; Prospecting, Beijing 102249, Peoples R China</t>
  </si>
  <si>
    <t>China University of Geosciences; Shaoxing University; Hubei Engineering University; China University of Geosciences; Huazhong University of Science &amp; Technology; China University of Petroleum</t>
  </si>
  <si>
    <t>Cai, JC (通讯作者)，China Univ Geosci, Inst Geophys &amp; Geomat, Wuhan 430074, Peoples R China.;Cai, JC (通讯作者)，China Univ Petr, State Key Lab Petr Resources &amp; Prospecting, Beijing 102249, Peoples R China.</t>
  </si>
  <si>
    <t>caijc2016@hotmail.com</t>
  </si>
  <si>
    <t>Zou, Shuangmei/GLR-9384-2022; Xiao, Junfeng/B-5839-2008</t>
  </si>
  <si>
    <t>Xiao, Junfeng/0000-0002-8057-7429</t>
  </si>
  <si>
    <t>National Natural Science Foundation of China [51804284, 41722403]; Fundamental Research Funds for the Central Universities [2462019YJRC011]; China National Petroleum Corporation Strategic Cooperation Science and Technology Special Project [ZLZX2020-02-01]</t>
  </si>
  <si>
    <t>National Natural Science Foundation of China(National Natural Science Foundation of China (NSFC)); Fundamental Research Funds for the Central Universities(Fundamental Research Funds for the Central Universities); China National Petroleum Corporation Strategic Cooperation Science and Technology Special Project</t>
  </si>
  <si>
    <t>This work was supported by grants from the National Natural Science Foundation of China (nos. 51804284 and 41722403), the Fundamental Research Funds for the Central Universities (no. 2462019YJRC011), and from China National Petroleum Corporation Strategic Cooperation Science and Technology Special Project (no. ZLZX2020-02-01).</t>
  </si>
  <si>
    <t>0743-7463</t>
  </si>
  <si>
    <t>Langmuir</t>
  </si>
  <si>
    <t>10.1021/acs.langmuir.0c03134</t>
  </si>
  <si>
    <t>Chemistry, Multidisciplinary; Chemistry, Physical; Materials Science, Multidisciplinary</t>
  </si>
  <si>
    <t>Chemistry; Materials Science</t>
  </si>
  <si>
    <t>QI3PU</t>
  </si>
  <si>
    <t>WOS:000618892400001</t>
  </si>
  <si>
    <t>Wu, YH; Cheng, LS; Ma, LQ; Huang, SJ; Fang, SD; Killough, J; Jia, P; Wang, SR</t>
  </si>
  <si>
    <t>Wu, Yonghui; Cheng, Linsong; Ma, Liqiang; Huang, Shijun; Fang, Sidong; Killough, John; Jia, Pin; Wang, Suran</t>
  </si>
  <si>
    <t>A transient two-phase flow model for production prediction of tight gas wells with fracturing fluid-induced formation damage</t>
  </si>
  <si>
    <t>Fracturing fluid-induced formation damage; Two-phase flow; Tight gas; Production prediction; Multi-fractured horizontal well</t>
  </si>
  <si>
    <t>A major concern with hydraulic fracturing in tight formation is the fracturing fluid-induced formation damage (FFIFD) for the high capillary pressure and the presence of water-sensitive clays. Analytical and semi-analytical models are good choices for formation damage evaluation comparing to computationally expensive numerical simulations, particularly in early times when there is limited information about the formation properties. However, the effects of FFIFD and two-phase flow are not addressed in many analytical models. This paper presents a semi-analytical model for this problem with the consideration of both FFIFD and two-phase flow. First, the physical model and mathematical fundamentals of the model are presented. The triple-porosity model is modified to capture the formation damage caused by fracturing fluid. A low permeability fracturing fluid invasion layer (FFIL) is used to characterize leakoff caused clay swelling and polymer adsorption in the matrix pores, and two-phase flow is assumed in the fractures to capture the choking effects. The analytical solution is obtained in the Laplace domain, and a successive iteration is used to update the dynamic parameters by coupling the flowing material balance equations. Then, the commercial numerical simulator Eclipse is used to validate the precision of the semi-analytical model, and several synthetical cases are presented to study the effects of two-phase flow, and the permeability and width of FFIL on gas production rate. Finally, a field case is provided to test the application of the proposed model. The main contribution of this paper is the provision of a simple yet versatile semi-analytical model for production prediction and analysis with the consideration of fracture networks, FFIFD, and two-phase flow. It serves as a good tool for making production prediction and production data analysis for hydraulically fractured tight gas wells.</t>
  </si>
  <si>
    <t>[Wu, Yonghui; Ma, Liqiang] China Univ Min &amp; Technol, Xuzhou, Jiangsu, Peoples R China; [Wu, Yonghui; Cheng, Linsong; Huang, Shijun; Fang, Sidong; Jia, Pin; Wang, Suran] China Univ Petr, Beijing, Peoples R China; [Fang, Sidong] Sinopec Explorat &amp; Prod Res Inst, Beijing, Peoples R China; [Killough, John] Texas A&amp;M Univ, College Stn, TX USA; [Wang, Suran] CNOOC Res Inst Co Ltd, Beijing, Peoples R China</t>
  </si>
  <si>
    <t>China University of Mining &amp; Technology; China University of Petroleum; Sinopec; Texas A&amp;M University System; Texas A&amp;M University College Station</t>
  </si>
  <si>
    <t>Ma, LQ (通讯作者)，China Univ Min &amp; Technol, Xuzhou, Jiangsu, Peoples R China.;Cheng, LS (通讯作者)，China Univ Petr, Beijing, Peoples R China.</t>
  </si>
  <si>
    <t>lscheng@cup.edu.cn; ckma@cumt.edu.cn</t>
  </si>
  <si>
    <t>National Natural Science Foundation of China [51974328, U19B6003-03-05, U1762210, 51574258]; National Major Science and Technology Projects of China [2017ZX05037001, 2016ZX05013004]</t>
  </si>
  <si>
    <t>National Natural Science Foundation of China(National Natural Science Foundation of China (NSFC)); National Major Science and Technology Projects of China</t>
  </si>
  <si>
    <t>The authors are grateful for the foundation of the National Natural Science Foundation of China (No. 51974328, U19B6003-03-05, U1762210 and 51574258). We also thank the National Major Science and Technology Projects of China (No. 2017ZX05037001 and 2016ZX05013004) for financial support.</t>
  </si>
  <si>
    <t>10.1016/j.petrol.2021.108351</t>
  </si>
  <si>
    <t>QC9ZM</t>
  </si>
  <si>
    <t>WOS:000615188400057</t>
  </si>
  <si>
    <t>Otroshchenko, T; Jiang, GY; Kondratenko, VA; Rodemerck, U; Kondratenko, EV</t>
  </si>
  <si>
    <t>Otroshchenko, Tatiana; Jiang, Guiyuan; Kondratenko, Vita A.; Rodemerck, Uwe; Kondratenko, Evgenii V.</t>
  </si>
  <si>
    <t>Current status and perspectives in oxidative, non-oxidative and CO2-mediated dehydrogenation of propane and isobutane over metal oxide catalysts</t>
  </si>
  <si>
    <t>CHEMICAL SOCIETY REVIEWS</t>
  </si>
  <si>
    <t>SUPPORTED MGO-V2O5/AL2O3 CATALYSTS; OPERANDO RAMAN-SPECTROSCOPY; DENSITY-FUNCTIONAL THEORY; METHANOL-TO-HYDROCARBONS; HYDROGEN COMBUSTION SHC; ATOMIC LAYER DEPOSITION; POROUS VOX-SIO2 SOLIDS; V-SB OXIDES; VANADIUM-OXIDE; CHROMIUM-OXIDE</t>
  </si>
  <si>
    <t>Conversion of propane or butanes from natural/shale gas into propene or butenes, which are indispensable for the synthesis of commodity chemicals, is an important environmentally friendly alternative to oil-based cracking processes. Herein, we critically analyse recent developments in the non-oxidative, oxidative, and CO2-mediated dehydrogenation of propane and isobutane to the corresponding olefins over metal oxide catalysts. Particular attention is paid to (i) comparing the developed catalysts in terms of their application potential, (ii) structure-activity-selectivity relationships for tailored catalyst design, and (iii) reaction-engineering aspects for improving product selectivity and overall process efficiency. On this basis, possible directions for further research aimed at the development of inexpensive and environmentally friendly catalysts with industrially relevant performance were identified. In addition, we provide general information regarding catalyst preparation and characterization as well as some recommendations for carrying out non-oxidative and CO2-mediated dehydrogenation reactions to ensure unambiguous comparison of catalysts developed in different studies.</t>
  </si>
  <si>
    <t>[Otroshchenko, Tatiana; Kondratenko, Vita A.; Rodemerck, Uwe; Kondratenko, Evgenii V.] Leibniz Inst Katalyse eV, Albert Einstein Str 29 A, D-18059 Rostock, Germany; [Jiang, Guiyuan] China Univ Petr, State Key Lab Heavy Oil Proc, Beijing 102249, Peoples R China</t>
  </si>
  <si>
    <t>Leibniz Institut fur Katalyse e.V. an der Universitat Rostock (LIKAT); China University of Petroleum</t>
  </si>
  <si>
    <t>Kondratenko, EV (通讯作者)，Leibniz Inst Katalyse eV, Albert Einstein Str 29 A, D-18059 Rostock, Germany.</t>
  </si>
  <si>
    <t>Evgenii.Kondratenko@catalysis.de</t>
  </si>
  <si>
    <t>Jiang, Guiyuan/0000-0003-1464-3368</t>
  </si>
  <si>
    <t>Deutsche Forschungsgemeinschaft [KO 2261/8-1]; National Natural Science Foundation of China [21961132026, 21878331, 91645108]; Science Foundation of China University of Petroleum, Beijing [C201604]; Ministry of Science and Technology of PRC (National Key Research and Development Program Nanotechnology Specific Project) [2020YFA0210900]; State of Mecklenburg-Vorpommern</t>
  </si>
  <si>
    <t>Deutsche Forschungsgemeinschaft(German Research Foundation (DFG)); National Natural Science Foundation of China(National Natural Science Foundation of China (NSFC)); Science Foundation of China University of Petroleum, Beijing; Ministry of Science and Technology of PRC (National Key Research and Development Program Nanotechnology Specific Project); State of Mecklenburg-Vorpommern</t>
  </si>
  <si>
    <t>Financial support by Deutsche Forschungsgemeinschaft (KO 2261/8-1), the National Natural Science Foundation of China (Grant No. 21961132026, 21878331, 91645108), Science Foundation of China University of Petroleum, Beijing (C201604), Ministry of Science and Technology of PRC (National Key Research and Development Program Nanotechnology Specific Project (No. 2020YFA0210900)) and the State of Mecklenburg-Vorpommern is gratefully acknowledged. The authors are also thankful to A. Skrypnik, Z. Aydin, N. Ortner, A. Perechodjuk, Q. Yang, K. Wu, Y. M. Li and D. Zhao for assistance with analysing literature data.</t>
  </si>
  <si>
    <t>0306-0012</t>
  </si>
  <si>
    <t>1460-4744</t>
  </si>
  <si>
    <t>CHEM SOC REV</t>
  </si>
  <si>
    <t>Chem. Soc. Rev.</t>
  </si>
  <si>
    <t>JAN 7</t>
  </si>
  <si>
    <t>10.1039/d0cs01140a</t>
  </si>
  <si>
    <t>PU0BB</t>
  </si>
  <si>
    <t>WOS:000608971900009</t>
  </si>
  <si>
    <t>Tang, M; Ji, WQ; Chu, X; Wu, AB; Chen, C</t>
  </si>
  <si>
    <t>Tang, Ming; Ji, Wei-Qiang; Chu, Xu; Wu, Anbin; Chen, Chen</t>
  </si>
  <si>
    <t>Reconstructing crustal thickness evolution from europium anomalies in detrital zircons</t>
  </si>
  <si>
    <t>GEOLOGY</t>
  </si>
  <si>
    <t>SOUTHERN TIBET; LHASA TERRANE; U-PB; CONSTRAINTS; MOUNTAINS; VOLCANISM; GRANITES; ROCKS; SR</t>
  </si>
  <si>
    <t>A new data compilation shows that in intermediate to felsic rocks, zircon Eu/Eu* [chondrite normalized Eu/ (root Sm x Gd)] correlates with whole rock La/Yb, which has been be used to infer crustal thickness. The resultant positive correlation between zircon Eu/Eu* and crustal thickness can be explained by two processes favored during high-pressure differentiation: (1) supression of plagioclase and (2) endogenic oxidation of Eu2+ due to garnet fractionation. Here we calibrate a crustal thickness proxy based on Eu anomalies in zircons. The Eu/Eu*-in-zircon proxy makes it possible to reconstruct crustal thickness evolution in magmatic arcs and orogens using detrital zircons. To evaluate this new proxy, we analyzed detrital zircons separated from modern river sands in the Gangdese belt, southern Tibet. Our results reveal two episodes of crustal thickening (to 60-70 km) since the Cretaceous. The first thickening event occurred at 90-70 Ma, and the second at 50-30 Ma following Eurasia-India collision. These findings are temporally consistent with contractional deformation of sedimentary strata in southern Tibet.</t>
  </si>
  <si>
    <t>[Tang, Ming] Peking Univ, Sch Earth &amp; Space Sci, Beijing 100871, Peoples R China; [Tang, Ming; Chen, Chen] Rice Univ, Dept Earth Environm &amp; Planetary Sci, Houston, TX 77005 USA; [Ji, Wei-Qiang] Chinese Acad Sci, Inst Geol &amp; Geophys, State Key Lab Lithospher Evolut, POB 9825, Beijing 100029, Peoples R China; [Chu, Xu] Univ Toronto, Dept Earth Sci, 22 Russell St, Toronto, ON M5S 3B1, Canada; [Wu, Anbin] China Univ Petr, Coll Geosci, Beijing, Peoples R China; [Chen, Chen] Chinese Acad Sci, Guangzhou Inst Geochem, Key Lab Mineral &amp; Metallogeny, Guangzhou 510640, Peoples R China</t>
  </si>
  <si>
    <t>Peking University; Rice University; Chinese Academy of Sciences; Institute of Geology &amp; Geophysics, CAS; University of Toronto; China University of Petroleum; Chinese Academy of Sciences; Guangzhou Institute of Geochemistry, CAS</t>
  </si>
  <si>
    <t>Tang, M (通讯作者)，Peking Univ, Sch Earth &amp; Space Sci, Beijing 100871, Peoples R China.;Tang, M (通讯作者)，Rice Univ, Dept Earth Environm &amp; Planetary Sci, Houston, TX 77005 USA.;Ji, WQ (通讯作者)，Chinese Acad Sci, Inst Geol &amp; Geophys, State Key Lab Lithospher Evolut, POB 9825, Beijing 100029, Peoples R China.</t>
  </si>
  <si>
    <t>mingtang@pku.edu.cn; jiweiqiang@mail.iggcas.ac.cn</t>
  </si>
  <si>
    <t>National Natural Science Foundation of China [41888101]; China State Key Laboratory of Lithospheric Evolution [SKL-Z201706]; U.S. National Science Foundation [EAR-1850832]; Beijing Double-First Class initiative grant [7101302526]</t>
  </si>
  <si>
    <t>National Natural Science Foundation of China(National Natural Science Foundation of China (NSFC)); China State Key Laboratory of Lithospheric Evolution; U.S. National Science Foundation(National Science Foundation (NSF)); Beijing Double-First Class initiative grant</t>
  </si>
  <si>
    <t>This work is supported by the National Natural Science Foundation of China (grant 41888101) and the China State Key Laboratory of Lithospheric Evolution (grant SKL-Z201706). Tang is grateful for the support by a U.S. National Science Foundation grant (EAR-1850832) and a Beijing Double-First Class initiative grant (7101302526). We thank Ryan McKenzie, Michael Farner, and two anonymous reviewers for their comments and editor James Schmitt for efficient handling. We also thank Cin-Ty A. Lee, Bo Wan, Wenrong Cao, and Fuyuan Wu for insightful discussions.</t>
  </si>
  <si>
    <t>GEOLOGICAL SOC AMER, INC</t>
  </si>
  <si>
    <t>BOULDER</t>
  </si>
  <si>
    <t>PO BOX 9140, BOULDER, CO 80301-9140 USA</t>
  </si>
  <si>
    <t>0091-7613</t>
  </si>
  <si>
    <t>1943-2682</t>
  </si>
  <si>
    <t>JAN 1</t>
  </si>
  <si>
    <t>10.1130/G47745.1</t>
  </si>
  <si>
    <t>PL7IZ</t>
  </si>
  <si>
    <t>WOS:000603292000016</t>
  </si>
  <si>
    <t>Wen, YY; Wei, ZT; Liu, JH; Li, R; Wang, P; Zhou, B; Zhang, X; Li, J; Li, ZX</t>
  </si>
  <si>
    <t>Wen, Yangyang; Wei, Zhiting; Liu, Jiahao; Li, Rui; Wang, Ping; Zhou, Bin; Zhang, Xiang; Li, Jiang; Li, Zhenxing</t>
  </si>
  <si>
    <t>Synergistic cerium doping and MXene coupling in layered double hydroxides as efficient electrocatalysts for oxygen evolution</t>
  </si>
  <si>
    <t>JOURNAL OF ENERGY CHEMISTRY</t>
  </si>
  <si>
    <t>MXene; Layered double hydroxides; Two-dimensional nanomaterials; Oxygen evolution reaction; Electrocatalysis</t>
  </si>
  <si>
    <t>HIERARCHICAL NANOCOMPOSITE; NANOSHEETS; REDUCTION; NITROGEN; FE; NI; RICE; CO</t>
  </si>
  <si>
    <t>Oxygen evolution reaction (OER) is a bottle-neck process in many sustainable energy conversion systems due to its sluggish kinetics. The development of cost-effective yet efficient electrocatalysts towards OER is highly desirable but still a great challenge at current stage. Herein, a new type of hybrid nanostructure, consisting of two-dimensional (2D) Cerium-doped NiFe-layered double hydroxide nanoflakes directly grown on the 2D Ti3C2Tx MXene surface (denoted as NiFeCe-LDH/MXene), is designed using a facile in situ coprecipitation method. The resultant NiFeCe-LDH/MXene hybrid presents a hierarchical nanoporous structure, high electrical conductivity and strong interfacial junction because of the synergistic effect of Ce doping and MXene coupling. As a result, the hybrid catalyst exhibits an excellent catalytic activity for OER, delivering a low onset overpotential of 197 mV and an overpotential of 260 mV at a current density of 10 mAcm (-2) in the alkaline medium, much lower than its pure LDH counterparts and IrO2 catalyst. Besides, the hybrid catalyst also displays a fast reaction kinetics and a remarkable stable durability. Further theoretic studies using density function theory (DFT) methods reveal that Ce doping could effectively narrow the bandgap of NiFe-LDH and reduce the overpotential in OER process. This work may shed light on the exploration of advanced electrocatalysts for renewable energy conversion and storage systems. (c) 2020 Science Press and Dalian Institute of Chemical Physics, Chinese Academy of Sciences. Published by Elsevier B.V. and Science Press. All rights reserved.</t>
  </si>
  <si>
    <t>[Wen, Yangyang; Wei, Zhiting; Liu, Jiahao; Li, Rui; Wang, Ping; Zhou, Bin; Zhang, Xiang; Li, Jiang; Li, Zhenxing] China Univ Petr, Coll New Energy &amp; Mat, State Key Lab Heavy Oil Proc, Beijing 102249, Peoples R China</t>
  </si>
  <si>
    <t>Wen, YY; Li, ZX (通讯作者)，China Univ Petr, Coll New Energy &amp; Mat, State Key Lab Heavy Oil Proc, Beijing 102249, Peoples R China.</t>
  </si>
  <si>
    <t>wenyangyang@cup.edu.cn; lizx@cup.edu.cn</t>
  </si>
  <si>
    <t>Science Foundation of China University of Petroleum, Beijing [2462017YJRC013]</t>
  </si>
  <si>
    <t>Science Foundation of China University of Petroleum, Beijing</t>
  </si>
  <si>
    <t>This work was supported by the Science Foundation of China University of Petroleum, Beijing (No. 2462017YJRC013).</t>
  </si>
  <si>
    <t>2095-4956</t>
  </si>
  <si>
    <t>J ENERGY CHEM</t>
  </si>
  <si>
    <t>J. Energy Chem.</t>
  </si>
  <si>
    <t>10.1016/j.jechem.2020.04.009</t>
  </si>
  <si>
    <t>Chemistry, Applied; Chemistry, Physical; Energy &amp; Fuels; Engineering, Chemical</t>
  </si>
  <si>
    <t>Chemistry; Energy &amp; Fuels; Engineering</t>
  </si>
  <si>
    <t>OZ9KN</t>
  </si>
  <si>
    <t>WOS:000595236000012</t>
  </si>
  <si>
    <t>Xue, L; Liu, YT; Xiong, YF; Liu, YL; Cui, XH; Lei, G</t>
  </si>
  <si>
    <t>Xue, Liang; Liu, Yuetian; Xiong, Yifei; Liu, Yanli; Cui, Xuehui; Lei, Gang</t>
  </si>
  <si>
    <t>A data-driven shale gas production forecasting method based on the multi-objective random forest regression</t>
  </si>
  <si>
    <t>Shale gas; Production forecasting; Machine learning; Random forest</t>
  </si>
  <si>
    <t>DISCRETE-FRACTURE MODEL; PERFORMANCE PREDICTION; RESERVOIR SIMULATION; FLOW; PERMEABILITY; OPTIMIZATION; PRESSURE; WORKFLOW; FACIES; BASIN</t>
  </si>
  <si>
    <t>Shale gas is an important unconventional natural gas resource existing in shale reservoir with huge reserves. Due to the ultralow porosity and permeability, it requires the horizontal well drilling and the multi-stage hydraulic fracturing technology to successfully produce the shale gas. The accurate prediction of shale gas production is crucial to the reasonable design of the development plan. However, due to the complex hydraulic fracture network and the gas flow mechanism, the physics-based shale gas production prediction model is still under way. The data-driven model provide an alternative way to deal with the production prediction problem. The multi-objective random forest method is proposed to predict the dynamic production data. The geological and hydraulic fracturing properties are used as input feature. Its prediction performance is evaluated based on the R squared values after determining the appropriate hyper-parameters. The ranking of variable importance can be helpful to improve the interpretability of the data-driven model. The initial peak production rate before declining can be also used as an additional input feature. With the initial peak production rate augmented into the feature set, it can greatly improve the prediction of shale gas production. The variable importance analysis results show that it can be the most influencing factor to prediction accuracy and the ranking of other factors can be altered significantly. The performance of multi-objective random forest (MORF) and multi-output regression chain (MORC) methods are compared, and the comparison result indicates MORC requires a relatively smaller random forest structure, but the prediction performance of MORF is better than MORC. More sample data with less measurement errors can increase the accuracy of the data-driven shale gas production model but there exists a threshold value to improve the accuracy of the data-driven shale gas production model but there exists a threshold value to improve the accuracy gain.</t>
  </si>
  <si>
    <t>[Xue, Liang; Liu, Yuetian] China Univ Petr, State Key Lab Petr Resources &amp; Prospecting, Beijing 102249, Peoples R China; [Xue, Liang; Liu, Yuetian] China Univ Petr, Dept Oil Gas Field Dev Engn, Coll Petr Engn, Beijing 102249, Peoples R China; [Xiong, Yifei] Univ Chinese Acad Sci, Beijing 100049, Peoples R China; [Xiong, Yifei] Shanghai Astron Observ, Shanghai 200030, Peoples R China; [Liu, Yanli; Cui, Xuehui] China Univ Petr, Coll Sci, Beijing 102249, Peoples R China; [Lei, Gang] King Fahd Univ Petr &amp; Minerals, Dept Petr Engn, CPG, Dhahran 31261, Saudi Arabia</t>
  </si>
  <si>
    <t>China University of Petroleum; China University of Petroleum; Chinese Academy of Sciences; University of Chinese Academy of Sciences, CAS; Chinese Academy of Sciences; Shanghai Astronomical Observatory, CAS; China University of Petroleum; King Fahd University of Petroleum &amp; Minerals</t>
  </si>
  <si>
    <t>Lei, G (通讯作者)，King Fahd Univ Petr &amp; Minerals, Dept Petr Engn, CPG, Dhahran 31261, Saudi Arabia.</t>
  </si>
  <si>
    <t>gang.lei@kfupm.edu.sa</t>
  </si>
  <si>
    <t>Lei, Gang/AAC-2906-2019</t>
  </si>
  <si>
    <t>National Science and Technology Major Project of China [2016ZX05037003-003, 2017ZX05032004-002]; SINOPEC Ministry of Science and Technology Basic Prospective Research Project [P18086-5]; National Natural Science Foundation of China [51374222]; Major Science and Technology Project of CNPC [2017E-0405]; SINOPEC Science and Technology Key Program [P18049-1]; Science Foundation of China University of Petroleum, Beijing [2462018QZDX13, 2462020YXZZ028]</t>
  </si>
  <si>
    <t>National Science and Technology Major Project of China; SINOPEC Ministry of Science and Technology Basic Prospective Research Project; National Natural Science Foundation of China(National Natural Science Foundation of China (NSFC)); Major Science and Technology Project of CNPC; SINOPEC Science and Technology Key Program; Science Foundation of China University of Petroleum, Beijing</t>
  </si>
  <si>
    <t>This work is funded by the National Science and Technology Major Project of China (Grant Numbers 2016ZX05037003-003, 2017ZX05032004-002), the SINOPEC Ministry of Science and Technology Basic Prospective Research Project (Grant Number P18086-5), National Natural Science Foundation of China (Grant Number 51374222), Major Science and Technology Project of CNPC (Grant Number 2017E-0405), SINOPEC Science and Technology Key Program (Grant Number P18049-1) and Supported by Science Foundation of China University of Petroleum, Beijing (No. 2462018QZDX13 and 2462020YXZZ028).</t>
  </si>
  <si>
    <t>10.1016/j.petrol.2020.107801</t>
  </si>
  <si>
    <t>PI0RP</t>
  </si>
  <si>
    <t>WOS:000600808100109</t>
  </si>
  <si>
    <t>Li, ZX; Zhang, X; Kang, YK; Yu, CC; Wen, YY; Hu, ML; Meng, D; Song, WY; Yang, Y</t>
  </si>
  <si>
    <t>Li, Zhenxing; Zhang, Xin; Kang, Yikun; Yu, Cheng Cheng; Wen, Yangyang; Hu, Mingliang; Meng, Dong; Song, Weiyu; Yang, Yang</t>
  </si>
  <si>
    <t>Interface Engineering of Co-LDH@MOF Heterojunction in Highly Stable and Efficient Oxygen Evolution Reaction</t>
  </si>
  <si>
    <t>ADVANCED SCIENCE</t>
  </si>
  <si>
    <t>density functional theory; interface engineering; layered double hydroxide; metal&amp;#8211; organic frameworks; oxygen evolution reaction</t>
  </si>
  <si>
    <t>IMIDAZOLATE FRAMEWORK ZIF-67; RAMAN-SPECTROSCOPY; COBALT; NANOPARTICLES; OXIDATION; SHEETS; ELECTROCATALYSTS; STABILITY; SCALE; OER</t>
  </si>
  <si>
    <t>The electrochemical splitting of water into hydrogen and oxygen is considered one of the most promising approaches to generate clean and sustainable energy. However, the low efficiency of the oxygen evolution reaction (OER) acts as a bottleneck in the water splitting process. Herein, interface engineering heterojunctions between ZIF-67 and layered double hydroxide (LDH) are designed to enhance the catalytic activity of the OER and the stability of Co-LDH. The interface is built by the oxygen (O) of Co-LDH and nitrogen (N) of the 2-methylimidazole ligand in ZIF-67, which modulates the local electronic structure of the catalytic active site. Density functional theory calculations demonstrate that the interfacial interaction can enhance the strength of the Co-O-out bond in Co-LDH, which makes it easier to break the H-O-out bond and results in a lower free energy change in the potential-determining step at the heterointerface in the OER process. Therefore, the Co-LDH@ZIF-67 exhibits superior OER activity with a low overpotential of 187 mV at a current density of 10 mA cm(-2) and long-term electrochemical stability for more than 50 h. This finding provides a design direction for improving the catalytic activity of OER.</t>
  </si>
  <si>
    <t>[Li, Zhenxing; Zhang, Xin; Yu, Cheng Cheng; Wen, Yangyang; Hu, Mingliang] China Univ Petr, Coll New Energy &amp; Mat, State Key Lab Heavy Oil Proc, Beijing 102249, Peoples R China; [Kang, Yikun; Song, Weiyu] China Univ Petr, Coll Sci, Beijing 102249, Peoples R China; [Meng, Dong; Yang, Yang] Univ Calif Los Angeles, Dept Mat Sci &amp; Engn, Calif Nano Syst Inst, Los Angeles, CA 90095 USA</t>
  </si>
  <si>
    <t>China University of Petroleum; China University of Petroleum; University of California System; University of California Los Angeles</t>
  </si>
  <si>
    <t>Li, ZX (通讯作者)，China Univ Petr, Coll New Energy &amp; Mat, State Key Lab Heavy Oil Proc, Beijing 102249, Peoples R China.;Song, WY (通讯作者)，China Univ Petr, Coll Sci, Beijing 102249, Peoples R China.;Meng, D; Yang, Y (通讯作者)，Univ Calif Los Angeles, Dept Mat Sci &amp; Engn, Calif Nano Syst Inst, Los Angeles, CA 90095 USA.</t>
  </si>
  <si>
    <t>lizx@cup.edu.cn; dongmeng2017@ucla.edu; songwy@cup.edu.cn; yangy@ucla.edu</t>
  </si>
  <si>
    <t>Meng, Dong/0000-0001-6776-0707; Meng, Dong/0000-0001-6776-0707; Kang, Yikun/0000-0002-1325-7724</t>
  </si>
  <si>
    <t>Z.L. and X.Z. contributed equally to this work. The authors gratefully acknowledge the financial support from the Beijing Natural Science Foundation (grant no. 2182061) and Science Foundation of China University of Petroleum, Beijing (grant no. 2462019BJRC001).</t>
  </si>
  <si>
    <t>2198-3844</t>
  </si>
  <si>
    <t>ADV SCI</t>
  </si>
  <si>
    <t>Adv. Sci.</t>
  </si>
  <si>
    <t>10.1002/advs.202002631</t>
  </si>
  <si>
    <t>NOV 2020</t>
  </si>
  <si>
    <t>Chemistry, Multidisciplinary; Nanoscience &amp; Nanotechnology; Materials Science, Multidisciplinary</t>
  </si>
  <si>
    <t>PY8GY</t>
  </si>
  <si>
    <t>gold, Green Published</t>
  </si>
  <si>
    <t>WOS:000591882300001</t>
  </si>
  <si>
    <t>Zhuo, HY; Zhang, X; Liang, JX; Yu, Q; Xiao, H; Li, J</t>
  </si>
  <si>
    <t>Zhuo, Hong-Ying; Zhang, Xin; Liang, Jin-Xia; Yu, Qi; Xiao, Hai; Li, Jun</t>
  </si>
  <si>
    <t>Theoretical Understandings of Graphene-based Metal Single-Atom Catalysts: Stability and Catalytic Performance</t>
  </si>
  <si>
    <t>CHEMICAL REVIEWS</t>
  </si>
  <si>
    <t>OXYGEN REDUCTION REACTION; NITROGEN-DOPED GRAPHENE; HYDROGEN EVOLUTION REACTION; CO OXIDATION; EMBEDDED GRAPHENE; SELECTIVE HYDROGENATION; ACTIVE-SITES; ELECTROCHEMICAL REDUCTION; SUPPORT INTERACTIONS; REACTION-MECHANISMS</t>
  </si>
  <si>
    <t>Research on heterogeneous single-atom catalysts (SACs) has become an emerging frontier in catalysis science because of their advantages in high utilization of noble metals, precisely identified active sites, high selectivity, and tunable activity. Graphene, as a one-atom-thick two-dimensional carbon material with unique structural and electronic properties, has been reported to be a superb support for SACs. Herein, we provide an overview of recent progress in investigations of graphene-based SACs. Among the large number of publications, we will selectively focus on the stability of metal single-atoms (SAs) anchored on different sites of graphene support and the catalytic performances of graphene-based SACs for different chemical reactions, including thermocatalysis and electrocatalysis. We will summarize the fundamental understandings on the electronic structures and their intrinsic connection with catalytic properties of graphene-based SACs, and also provide a brief perspective on the future design of efficient SACs with graphene and graphene-like materials.</t>
  </si>
  <si>
    <t>[Zhuo, Hong-Ying; Xiao, Hai; Li, Jun] Tsinghua Univ, Dept Chem, Beijing 100084, Peoples R China; [Zhuo, Hong-Ying; Xiao, Hai; Li, Jun] Tsinghua Univ, Key Lab Organ Optoelect &amp; Mol Engn, Minist Educ, Beijing 100084, Peoples R China; [Zhuo, Hong-Ying; Zhang, Xin] China Univ Petr, Coll Chem Engn, State Key Lab Heavy Oil Proc, Beijing 102249, Peoples R China; [Liang, Jin-Xia; Li, Jun] Southern Univ Sci &amp; Technol, Dept Chem, Shenzhen 518055, Guangdong, Peoples R China; [Yu, Qi] Shaanxi Univ Technol, Shaanxi Key Lab Catalysis, Inst Graphene, Sch Mat Sci &amp; Engn, Hanzhong 723001, Peoples R China</t>
  </si>
  <si>
    <t>Tsinghua University; Tsinghua University; China University of Petroleum; Southern University of Science &amp; Technology; Shaanxi University of Technology</t>
  </si>
  <si>
    <t>Li, J (通讯作者)，Tsinghua Univ, Dept Chem, Beijing 100084, Peoples R China.;Li, J (通讯作者)，Tsinghua Univ, Key Lab Organ Optoelect &amp; Mol Engn, Minist Educ, Beijing 100084, Peoples R China.;Li, J (通讯作者)，Southern Univ Sci &amp; Technol, Dept Chem, Shenzhen 518055, Guangdong, Peoples R China.</t>
  </si>
  <si>
    <t>junli@mail.tsinghua.edu.cn</t>
  </si>
  <si>
    <t>Xiao, Hai/0000-0001-9399-1584</t>
  </si>
  <si>
    <t>National Natural Science Foundation of China [22033005, 91645203, 21590792, 21573286]; Guangdong Key Laboratory of Catalytic Chemistry</t>
  </si>
  <si>
    <t>National Natural Science Foundation of China(National Natural Science Foundation of China (NSFC)); Guangdong Key Laboratory of Catalytic Chemistry</t>
  </si>
  <si>
    <t>We are grateful to Dr. Yan Tang and Professor Tao Zhang for helpful discussion. The financial supports from the National Natural Science Foundation of China (NSFC grant nos. 22033005, 91645203, 21590792, 21573286) and Guangdong Key Laboratory of Catalytic Chemistry are acknowledged.</t>
  </si>
  <si>
    <t>0009-2665</t>
  </si>
  <si>
    <t>1520-6890</t>
  </si>
  <si>
    <t>CHEM REV</t>
  </si>
  <si>
    <t>Chem. Rev.</t>
  </si>
  <si>
    <t>NOV 11</t>
  </si>
  <si>
    <t>10.1021/acs.chemrev.0c00818</t>
  </si>
  <si>
    <t>OP7MW</t>
  </si>
  <si>
    <t>WOS:000588271100011</t>
  </si>
  <si>
    <t>Sun, Z; Li, XF; Liu, WY; Zhang, T; He, MX; Nasrabadi, H</t>
  </si>
  <si>
    <t>Sun, Zheng; Li, Xiangfang; Liu, Wenyuan; Zhang, Tao; He, Minxia; Nasrabadi, Hadi</t>
  </si>
  <si>
    <t>Molecular dynamics of methane flow behavior through realistic organic nanopores under geologic shale condition: Pore size and kerogen types</t>
  </si>
  <si>
    <t>CHEMICAL ENGINEERING JOURNAL</t>
  </si>
  <si>
    <t>Shale organic nanopores; Kerogen type; Methane adsorption; Slip phenomenon; Methane flow behavior</t>
  </si>
  <si>
    <t>FAST MASS-TRANSPORT; REAL-GAS TRANSPORT; FORCE-FIELD; SLIP-FLOW; MODEL; ADSORPTION; RESERVOIRS; DIFFUSION; CONFINEMENT; SIMULATION</t>
  </si>
  <si>
    <t>Up to date, for the purpose of simplicity, graphene-based structures, like nano-porous carbons or carbon nanotubes, have been widely utilized to investigate methane flow behavior inside shale organic nanopores. However, realistic shale organic matrix is composed of kerogen molecules, possessing complex amorphous structures and apparently different surface attributes compared with graphene-based nanopore surface, which will inevitably have a great impact on surface-methane interactions and methane flow behavior. Current research works in terms of the graphene-based material fails to capture the influence of kerogen surface, and therefore cannot accurately characterize nano-confined methane flow behavior through realistic shale organic matter. Also, shale organic nanopores with different kerogen types contain different surface compositions, while its impact on methane flow capacity has not been reported yet. To bridge this knowledge gap, this paper simulates the methane flow behavior through authentic kerogen-based circular nanopores with the use of molecular dynamics (MD) for the first time. And a novel construction method was developed to generate kerogenbased organic nanopores with desirable pore size and different kerogen types for MD simulation. Main results show that a) decrease in pore size will contribute to the enhancement of adsorption capacity for nanopores and type-III kerogen type-II kerogen &gt; type-I kerogen in terms of methane adsorption capacity; b) ratio of average methane density confined in nanopores to bulk-gas density ranges from 1.2 to 2.6, which will decrease with the increase of the pressure and increase with decreasing pore size; c) Under shale geological condition, the conventional theoretical model for nanoconfined gas flow will underestimate that of 0.41 time for type-I kerogenbased nanopores, 0.59 time for type-II kerogen-based nanopores, and 0.88 time for type-III kerogen-based nanopores.</t>
  </si>
  <si>
    <t>[Sun, Zheng] China Univ Min &amp; Technol, State Key Lab Coal Resources &amp; Safe Min, Xuzhou 221116, Jiangsu, Peoples R China; [Li, Xiangfang; Liu, Wenyuan; Zhang, Tao; He, Minxia] China Univ Petr, State Key Lab Petr Resources &amp; Prospecting, Beijing 102249, Peoples R China; [Sun, Zheng; Nasrabadi, Hadi] Texas A&amp;M Univ, Dept Petr Engn, College Stn, TX 77843 USA; [He, Minxia] Univ Aberdeen, Sch Engn, Aberdeen AB243UE, Scotland</t>
  </si>
  <si>
    <t>Sun, Z (通讯作者)，China Univ Min &amp; Technol, State Key Lab Coal Resources &amp; Safe Min, Xuzhou 221116, Jiangsu, Peoples R China.;Nasrabadi, H (通讯作者)，Texas A&amp;M Univ, Dept Petr Engn, College Stn, TX 77843 USA.</t>
  </si>
  <si>
    <t>szcup613@163.com; hadi.nasrabadi@tamu.edu</t>
  </si>
  <si>
    <t>National Natural Science Foundation of China [51490654]; Science Foundation of China University of Petroleum, Beijing [2462018YJRC033, C201605]; China Scholarship Council [2018060440071]</t>
  </si>
  <si>
    <t>National Natural Science Foundation of China(National Natural Science Foundation of China (NSFC)); Science Foundation of China University of Petroleum, Beijing; China Scholarship Council(China Scholarship Council)</t>
  </si>
  <si>
    <t>The High-Performance Research Computing Facilities at Texas A&amp;M University is gratefully acknowledged. The research was supported by National Natural Science Foundation of China (No. 51490654). The first author also acknowledges Science Foundation of China University of Petroleum, Beijing (No. 2462018YJRC033 and No. C201605) to support part of this work and China Scholarship Council for financial support to Dr. Zheng Sun for one-year stay at Texas A&amp;M University (No. 2018060440071).</t>
  </si>
  <si>
    <t>1385-8947</t>
  </si>
  <si>
    <t>1873-3212</t>
  </si>
  <si>
    <t>CHEM ENG J</t>
  </si>
  <si>
    <t>Chem. Eng. J.</t>
  </si>
  <si>
    <t>OCT 15</t>
  </si>
  <si>
    <t>10.1016/j.cej.2020.124341</t>
  </si>
  <si>
    <t>Engineering, Environmental; Engineering, Chemical</t>
  </si>
  <si>
    <t>Engineering</t>
  </si>
  <si>
    <t>ND0BW</t>
  </si>
  <si>
    <t>WOS:000561574900002</t>
  </si>
  <si>
    <t>Liang, W; Fan, YK; Li, KC; Zhang, DF; Gaudiot, JL</t>
  </si>
  <si>
    <t>Liang, Wei; Fan, Yongkai; Li, Kuan-Ching; Zhang, Dafang; Gaudiot, Jean-Luc</t>
  </si>
  <si>
    <t>Secure Data Storage and Recovery in Industrial Blockchain Network Environments</t>
  </si>
  <si>
    <t>IEEE TRANSACTIONS ON INDUSTRIAL INFORMATICS</t>
  </si>
  <si>
    <t>Blockchain; Maintenance engineering; Memory; Distributed databases; Cloud computing; Bandwidth; Reliability; Blockchain network; consensus mechanism; distributed storage; local regeneration code; repair rate</t>
  </si>
  <si>
    <t>INTERNET; CODES</t>
  </si>
  <si>
    <t>The massive redundant data storage and communication in network 4.0 environments have issues of low integrity, high cost, and easy tampering. To address these issues, in this article, a secure data storage and recovery scheme in the blockchain-based network is proposed by improving the decentration, tampering-proof, real-time monitoring, and management of storage systems, as such design supports the dynamic storage, fast repair, and update of distributed data in the data storage system of industrial nodes. A local regenerative code technology is used to repair and store data between failed nodes while ensuring the privacy of user data. That is, as the data stored are found to be damaged, multiple local repair groups constructed by vector code can simultaneously yet efficiently repair multiple distributed data storage nodes. Based on the unique chain storage structure, such as data consensus mechanism and smart contract, the storage structure of blockchain distributed coding not only quickly repair the nearby local regenerative codes in the blockchain but also reduce the resource overhead in the data storage process of industrial nodes. Experimental results show that the proposed scheme improves the repair rate of multinode data by 9% and data storage rate increased by 8.6%, indicating to be promising with good security and real-time performance.</t>
  </si>
  <si>
    <t>[Liang, Wei; Zhang, Dafang] Hunan Univ, Coll Comp Sci &amp; Elect Engn, Changsha 410082, Peoples R China; [Fan, Yongkai] China Univ Petr, Dept Comp Sci &amp; Technol, Beijing 100024, Peoples R China; [Li, Kuan-Ching] Providence Univ, Dept Comp Sci &amp; Informat Engn, Taichung 43301, Taiwan; [Gaudiot, Jean-Luc] Univ Calif Irvine, Dept Elect Engn &amp; Comp Sci, Irvine, CA 92697 USA</t>
  </si>
  <si>
    <t>Hunan University; China University of Petroleum; Providence University - Taiwan; University of California System; University of California Irvine</t>
  </si>
  <si>
    <t>Li, KC (通讯作者)，Providence Univ, Dept Comp Sci &amp; Informat Engn, Taichung 43301, Taiwan.</t>
  </si>
  <si>
    <t>weiliang99@hnu.edu.cn; fanyongkai@gmail.com; kuancli@pu.edu.tw; dfzhang@hnu.edu.cn; gaudiot@uci.edu</t>
  </si>
  <si>
    <t>National Science Foundation of China [61572188, 61976087]; Scientific Research Program of the New Century Excellent Talents in Fujian Province University, Fujian Provincial Natural Science Foundation of China [2018J01570]; Hunan Provincial Natural Science Foundation [2016jj2058, TII-19-3815]</t>
  </si>
  <si>
    <t>National Science Foundation of China(National Natural Science Foundation of China (NSFC)); Scientific Research Program of the New Century Excellent Talents in Fujian Province University, Fujian Provincial Natural Science Foundation of China; Hunan Provincial Natural Science Foundation(Natural Science Foundation of Hunan Province)</t>
  </si>
  <si>
    <t>This work was supported in part by the National Science Foundation of China under Grant 61572188, and Grant 61976087, in part by the Scientific Research Program of the New Century Excellent Talents in Fujian Province University, Fujian Provincial Natural Science Foundation of China under Grant 2018J01570, and in part by the Hunan Provincial Natural Science Foundation under Grant 2016jj2058. Paper no. TII-19-3815.</t>
  </si>
  <si>
    <t>1551-3203</t>
  </si>
  <si>
    <t>1941-0050</t>
  </si>
  <si>
    <t>IEEE T IND INFORM</t>
  </si>
  <si>
    <t>IEEE Trans. Ind. Inform.</t>
  </si>
  <si>
    <t>OCT.</t>
  </si>
  <si>
    <t>10.1109/TII.2020.2966069</t>
  </si>
  <si>
    <t>Automation &amp; Control Systems; Computer Science, Interdisciplinary Applications; Engineering, Industrial</t>
  </si>
  <si>
    <t>Automation &amp; Control Systems; Computer Science; Engineering</t>
  </si>
  <si>
    <t>MF3KF</t>
  </si>
  <si>
    <t>WOS:000545243500031</t>
  </si>
  <si>
    <t>Yang, YY; Liu, WZ; Zhang, ZL; Grossart, HP; Gadd, GM</t>
  </si>
  <si>
    <t>Yang, Yuyi; Liu, Wenzhi; Zhang, Zulin; Grossart, Hans-Peter; Gadd, Geoffrey Michael</t>
  </si>
  <si>
    <t>Microplastics provide new microbial niches in aquatic environments</t>
  </si>
  <si>
    <t>APPLIED MICROBIOLOGY AND BIOTECHNOLOGY</t>
  </si>
  <si>
    <t>Microplastics; Biofilms; Microbial communities; Microbial diversity and function; Ecological niche</t>
  </si>
  <si>
    <t>BACTERIAL ASSEMBLAGES; BIOFILM FORMATION; ANTIBIOTIC-RESISTANCE; BIODEGRADABLE PLASTICS; COMMUNITY STRUCTURE; MARINE-ENVIRONMENT; WASTE-WATER; FRESH-WATER; POLLUTION; SURFACE</t>
  </si>
  <si>
    <t>Microplastics in the biosphere are currently of great environmental concern because of their potential toxicity for aquatic biota and human health and association with pathogenic microbiota. Microplastics can occur in high abundance in all aquatic environments, including oceans, rivers and lakes. Recent findings have highlighted the role of microplastics as important vectors for microorganisms, which can form fully developed biofilms on this artificial substrate. Microplastics therefore provide new microbial niches in the aquatic environment, and the developing biofilms may significantly differ in microbial composition compared to natural free-living or particle-associated microbial populations in the surrounding water. In this article, we discuss the composition and ecological function of the microbial communities found in microplastic biofilms. The potential factors that influence the richness and diversity of such microbial microplastic communities are also evaluated. Microbe-microbe and microbe-substrate interactions in microplastic biofilms have been little studied and are not well understood. Multiomics tools together with morphological, physiological and biochemical analyses should be combined to provide a more comprehensive overview on the ecological role of microplastic biofilms. These new microbial niches have so far unknown consequences for microbial ecology and environmental processes in aquatic ecosystems. More knowledge is required on the microbial community composition of microplastic biofilms and their ecological functions in order to better evaluate consequences for the environment and animal health, including humans, especially since the worldwide abundance of microplastics is predicted to dramatically increase.</t>
  </si>
  <si>
    <t>[Yang, Yuyi; Liu, Wenzhi] Chinese Acad Sci, Key Lab Aquat Bot &amp; Watershed Ecol, Wuhan Bot Garden, Wuhan 430074, Peoples R China; [Zhang, Zulin] James Hutton Inst, Aberdeen AB15 8QH, Scotland; [Grossart, Hans-Peter] Leibniz Inst Freshwater Ecol &amp; Inland Fisheries I, Dept Expt Limnol, Alte Fischerhuette 2, D-16775 Stechlin, Germany; [Grossart, Hans-Peter] Potsdam Univ, Inst Biochem &amp; Biol, Maulbeerallee 2, D-14469 Potsdam, Germany; [Gadd, Geoffrey Michael] Univ Dundee, Geomicrobiol Grp, Sch Life Sci, Dundee DD1 5EH, Scotland; [Gadd, Geoffrey Michael] China Univ Petr, State Key Lab Heavy Oil Proc, State Key Lab Petr Control, Coll Sci &amp; Environm, Beijing 102249, Peoples R China</t>
  </si>
  <si>
    <t>Chinese Academy of Sciences; Wuhan Botanical Garden, CAS; James Hutton Institute; Leibniz Institut fur Gewasserokologie und Binnenfischerei (IGB); University of Potsdam; University of Dundee; China University of Petroleum</t>
  </si>
  <si>
    <t>Grossart, HP (通讯作者)，Leibniz Inst Freshwater Ecol &amp; Inland Fisheries I, Dept Expt Limnol, Alte Fischerhuette 2, D-16775 Stechlin, Germany.;Grossart, HP (通讯作者)，Potsdam Univ, Inst Biochem &amp; Biol, Maulbeerallee 2, D-14469 Potsdam, Germany.;Gadd, GM (通讯作者)，Univ Dundee, Geomicrobiol Grp, Sch Life Sci, Dundee DD1 5EH, Scotland.;Gadd, GM (通讯作者)，China Univ Petr, State Key Lab Heavy Oil Proc, State Key Lab Petr Control, Coll Sci &amp; Environm, Beijing 102249, Peoples R China.</t>
  </si>
  <si>
    <t>hgrossart@igb-berlin.de; g.m.gadd@dundee.ac.uk</t>
  </si>
  <si>
    <t>Youth Innovation Promotion Association of the Chinese Academy of Sciences [2015282, 2017388]</t>
  </si>
  <si>
    <t>Youth Innovation Promotion Association of the Chinese Academy of Sciences</t>
  </si>
  <si>
    <t>This work was supported by the Youth Innovation Promotion Association of the Chinese Academy of Sciences (grant numbers 2015282 and 2017388).</t>
  </si>
  <si>
    <t>ONE NEW YORK PLAZA, SUITE 4600, NEW YORK, NY, UNITED STATES</t>
  </si>
  <si>
    <t>0175-7598</t>
  </si>
  <si>
    <t>1432-0614</t>
  </si>
  <si>
    <t>APPL MICROBIOL BIOT</t>
  </si>
  <si>
    <t>Appl. Microbiol. Biotechnol.</t>
  </si>
  <si>
    <t>10.1007/s00253-020-10704-x</t>
  </si>
  <si>
    <t>JUN 2020</t>
  </si>
  <si>
    <t>Biotechnology &amp; Applied Microbiology</t>
  </si>
  <si>
    <t>MH4UU</t>
  </si>
  <si>
    <t>WOS:000537964500004</t>
  </si>
  <si>
    <t>Liu, MM; Ren, XH; Cheng, C; Wang, Z</t>
  </si>
  <si>
    <t>Liu, Mingming; Ren, Xiaohang; Cheng, Cheng; Wang, Zhen</t>
  </si>
  <si>
    <t>The role of globalization in CO2 emissions: A semi-parametric panel data analysis for G7</t>
  </si>
  <si>
    <t>CO2 emission; Globalization; Environment Kuznets hypothesis; Semi-parametric panel model</t>
  </si>
  <si>
    <t>CARBON-DIOXIDE EMISSIONS; ENERGY-CONSUMPTION; ECONOMIC-GROWTH; TRADE LIBERALIZATION; KUZNETS CURVE; URBANIZATION; NEXUS; COINTEGRATION; INEQUALITY; GDP</t>
  </si>
  <si>
    <t>In order to provide flexible and comprehensive results about the relationship between globalization and CO2 emissions for the G7 countries, we introduce the KOF globalization index into traditional Stochastic Impacts by Regression on Population, Affluence and Technology model, and conduct the empirical analysis by applying a semi-parametric panel fixed effects model. The data covering the period of 1970-2015 consists of CO2 emissions, KOF globalization index, renewable energy consumption and GDP. Our results indicate that the relationship between globalization and CO2 emissions are inverted U-sharped, which strongly support the Environmental Kuznets Curve hypothesis. Furthermore, an increase of economic output is associated with statistically significant growth in CO2 emissions. On the contrary, an increment of renewable energy consumption lowers CO2 emissions. Related policy proposals are then offered according to our empirical results. (C) 2020 Elsevier B.V. All rights reserved.</t>
  </si>
  <si>
    <t>[Liu, Mingming; Wang, Zhen] China Univ Petr, Sch Econ &amp; Management, 18 Xuefu Rd, Beijing 102249, Peoples R China; [Ren, Xiaohang] Cent South Univ, Business Sch, Changsha 410083, Hunan, Peoples R China; [Ren, Xiaohang] Univ Southampton, Southampton Stat Sci Res Inst, Southampton SO17 1BJ, Hants, England; [Cheng, Cheng] Shanxi Univ Finance &amp; Econ, Sch Management Sci &amp; Engn, 696 Wucheng Rd, Taiyuan 030006, Peoples R China</t>
  </si>
  <si>
    <t>Ren, XH (通讯作者)，Cent South Univ, Business Sch, Changsha 410083, Hunan, Peoples R China.</t>
  </si>
  <si>
    <t>X.Ren@soton.ac.uk</t>
  </si>
  <si>
    <t>National Natural Science Foundation of China [71904111, 71774105]; Humanities and Social Science Fund of Ministry of Education of China [19YJCZH106]; Program for the Philosophy and Social Sciences Research of Higher Learning Institutions of Shanxi [201803079]</t>
  </si>
  <si>
    <t>National Natural Science Foundation of China(National Natural Science Foundation of China (NSFC)); Humanities and Social Science Fund of Ministry of Education of China(Ministry of Education, China); Program for the Philosophy and Social Sciences Research of Higher Learning Institutions of Shanxi</t>
  </si>
  <si>
    <t>Wethank the financial support provided by theNational Natural Science Foundation of China (71904111, 71774105), Humanities and Social Science Fund of Ministry of Education of China(19YJCZH106) and Program for the Philosophy and Social Sciences Research of Higher Learning Institutions of Shanxi (201803079, 2th [2018] of Jin Education).</t>
  </si>
  <si>
    <t>MAY 20</t>
  </si>
  <si>
    <t>10.1016/j.scitotenv.2020.137379</t>
  </si>
  <si>
    <t>LD4VS</t>
  </si>
  <si>
    <t>Green Accepted</t>
  </si>
  <si>
    <t>WOS:000526029000138</t>
  </si>
  <si>
    <t>Yu, GF; Wang, YX; Cao, HB; Zhao, H; Xie, YB</t>
  </si>
  <si>
    <t>Yu, Guangfei; Wang, Yuxian; Cao, Hongbin; Zhao, He; Xie, Yongbing</t>
  </si>
  <si>
    <t>Reactive Oxygen Species and Catalytic Active Sites in Heterogeneous Catalytic Ozonation for Water Purification</t>
  </si>
  <si>
    <t>ENVIRONMENTAL SCIENCE &amp; TECHNOLOGY</t>
  </si>
  <si>
    <t>REDUCED GRAPHENE OXIDE; SURFACE HYDROXYL-GROUPS; DOPED CARBON NANOTUBES; FENTON-LIKE CATALYST; SINGLET OXYGEN; AQUEOUS-SOLUTION; RATE CONSTANTS; OXALIC-ACID; OZONE DECOMPOSITION; ELECTRON-TRANSFER</t>
  </si>
  <si>
    <t>Heterogeneous catalytic ozonation (HCO) processes have been widely studied for water purification. The reaction mechanisms of these processes are very complicated because of the simultaneous involvement of gas, solid, and liquid phases. Although typical reaction mechanisms have been established for HCO, some of them are only appropriate for specific systems. The divergence and deficiency in mechanisms hinders the development of novel active catalysts. This critical review compares the various existing mechanisms and categorizes the catalytic oxidation of HCO into radical-based oxidation and nonradical oxidation processes with an in-depth discussion. The catalytic active sites and adsorption behaviors of O-3 molecules on the catalyst surface are regarded as the key clues for further elucidating the O-3 activation processes, evolution of reactive oxygen species (ROS) or organic oxidation pathways. Moreover, the detection methods of the ROS produced in both types of oxidations and their roles in the destruction of organics are reviewed with discussion of some specific problems among them, including the scavengers selection, experiment results analysis as well as some questionable conclusions. Finally, alternative strategies for the systematic investigation of the HCO mechanism and the prospects for future studies are envisaged.</t>
  </si>
  <si>
    <t>[Yu, Guangfei; Cao, Hongbin; Zhao, He; Xie, Yongbing] Chinese Acad Sci, CAS Key Lab Green Proc &amp; Engn, Beijing Engn Res Ctr Proc Pollut Control, Inst Proc Engn, Beijing 100190, Peoples R China; [Wang, Yuxian] China Univ Petr, State Key Lab Heavy Oil Proc, State Key Lab Petr Pollut Control, Beijing 102249, Peoples R China</t>
  </si>
  <si>
    <t>Chinese Academy of Sciences; Institute of Process Engineering, CAS; China University of Petroleum</t>
  </si>
  <si>
    <t>Xie, YB (通讯作者)，Chinese Acad Sci, CAS Key Lab Green Proc &amp; Engn, Beijing Engn Res Ctr Proc Pollut Control, Inst Proc Engn, Beijing 100190, Peoples R China.</t>
  </si>
  <si>
    <t>ybxie@ipe.ac.cn</t>
  </si>
  <si>
    <t>Major Science and Technology Program for Water Pollution Control and Treatment [2017ZX07402001]; National Science Fund for Distinguished Young Scholars of China [51425405]; National Natural Science Foundation of China [51978643, 21978324]; Beijing Natural Science Foundation [8192039]; Strategic Priority Research Program of the Chinese Academy of Sciences [XDA23010400]; Youth Innovation Promotion Association CAS [2014037]</t>
  </si>
  <si>
    <t>Major Science and Technology Program for Water Pollution Control and Treatment; National Science Fund for Distinguished Young Scholars of China(National Natural Science Foundation of China (NSFC)National Science Fund for Distinguished Young Scholars); National Natural Science Foundation of China(National Natural Science Foundation of China (NSFC)); Beijing Natural Science Foundation(Beijing Natural Science Foundation); Strategic Priority Research Program of the Chinese Academy of Sciences(Chinese Academy of Sciences); Youth Innovation Promotion Association CAS</t>
  </si>
  <si>
    <t>We greatly appreciate the financial support from the Major Science and Technology Program for Water Pollution Control and Treatment (2017ZX07402001), the National Science Fund for Distinguished Young Scholars of China (51425405), the National Natural Science Foundation of China (Nos. 51978643 and No. 21978324), the Beijing Natural Science Foundation (No. 8192039), the Strategic Priority Research Program of the Chinese Academy of Sciences (XDA23010400), and the Youth Innovation Promotion Association CAS (No. 2014037).</t>
  </si>
  <si>
    <t>0013-936X</t>
  </si>
  <si>
    <t>1520-5851</t>
  </si>
  <si>
    <t>ENVIRON SCI TECHNOL</t>
  </si>
  <si>
    <t>Environ. Sci. Technol.</t>
  </si>
  <si>
    <t>MAY 19</t>
  </si>
  <si>
    <t>10.1021/acs.est.0c00575</t>
  </si>
  <si>
    <t>Engineering, Environmental; Environmental Sciences</t>
  </si>
  <si>
    <t>Engineering; Environmental Sciences &amp; Ecology</t>
  </si>
  <si>
    <t>LT6AG</t>
  </si>
  <si>
    <t>WOS:000537151000004</t>
  </si>
  <si>
    <t>Cawood, PA; Wang, W; Zhao, TY; Xu, YJ; Mulder, JA; Pisarevsky, SA; Zhang, LM; Gan, CS; He, HY; Liu, HC; Qi, L; Wang, YJ; Yao, JL; Zhao, GC; Zhou, MF; Zi, JW</t>
  </si>
  <si>
    <t>Cawood, Peter A.; Wang, Wei; Zhao, Tianyu; Xu, Yajun; Mulder, Jacob A.; Pisarevsky, Sergei A.; Zhang, Limin; Gan, Chengshi; He, Huiying; Liu, Huichuan; Qi, Liang; Wang, Yuejun; Yao, Jinlong; Zhao, Guochun; Zhou, Mei-Fu; Zi, Jian-Wei</t>
  </si>
  <si>
    <t>Deconstructing South China and consequences for reconstructing Nuna and Rodinia</t>
  </si>
  <si>
    <t>ZIRCON U-PB; SOUTHWESTERN YANGTZE BLOCK; PRECAMBRIAN CRUSTAL EVOLUTION; ARCHEAN CONTINENTAL-CRUST; ND-HF ISOTOPES; WHOLE-ROCK GEOCHEMISTRY; A-TYPE GRANITE; MESOPROTEROZOIC DONGCHUAN GROUP; NEOPROTEROZOIC ARC-MAGMATISM; WESTERN CHURCHILL PROVINCE</t>
  </si>
  <si>
    <t>Contrasting models for internal and external locations of South China within the Nuna and Rodinia supercontinents can be resolved when the current lithotectonic associations of Mesoproterozoic and older rocks units that constitute the craton are redefined into four lithotectonic domains: Kongling, Kunming-Hainan, Wuyi, and Coastal. The Kongling and Kunming-Hainan domains are characterized by isolated Archean to early Paleoproterozoic rock units and events and crop out in northern and southern South China, respectively. The Kunming-Hainan Domain is preserved in three spatially separated regions at Kunming (southwestern South China), along the Ailaoshan shear zone, and within Hainan Island. Both domains were affected by late Paleoproterozoic tectonothermal events, indicating their likely juxtaposition by this time to form the proto-Yangtze Block. Late Paleoproterozoic and Mesoproterozoic sedimentary and igneous rock units developed on the protoYangtze Block, especially in its southern portions, and help link the rock units that formed along the shear zone at Ailaoshan and on Hainan Island into a single, spatially unified unit prior to Paleozoic to Cenozoic structural disaggregation and translation. The Wuyi Domain consists of late Paleoproterozoic rock units within a NE-SW trending, fault-bounded block in eastern South China. The Coastal Domain lies east of the Wuyi domain and is inferred to constitute a structurally separate block. Basement to the domain is not exposed, but zircon Hf model ages from Mesozoic granites suggest Mesoproterozoic basement at depth. The Archean to Paleoproterozoic tectonothermal record of the Kongling and Kunming-Hainan domains corresponds closely with that of NW Laurentia, suggesting all were linked, probably in association with assembly and subsequent partial fragmentation of the Nuna supercontinent. Furthermore, the age and character of Mesoproterozoic magmatism and detrital zircon signature of sedimentary rocks in the proto-Yangtze Block matches well with western Laurentia and eastern Australia-Antarctica. In particular, the detrital zircon signature of late Paleoproterozoic to early Mesoproterozoic sedimentary units in the block (e.g. Dongchuan Group) share a similar age spectrum with the Wernecke Supergroup of northwest Laurentia. This, together with similarities in the type and age of Fe-Cu mineralization in the domain with that in eastern Australia-Antarctica, especially northeast Australia, suggests a location adjacent to northwest Laurentia, southern Siberia, and northeast Australia within the Nuna supercontinent. The timing and character of late Paleoproterozoic magmatic activity in the Wuyi domain along with age of detrital zircons in associated sedimentary rocks matches the record of northern India. During rifting between Australia-Antarctica and Laurentia in the late Mesoproterozoic, the proto-Yangtze Block remained linked to northeast Australia. During accretionary orogenesis in the early Neoproterozoic, the proto-Yangtze Block assembled with the Wuyi Domain along the northern margin of India. The Coastal domain likely accreted at this time forming the South China Craton. Displacement of the Hainan and Ailaoshan assemblages from southwest of the Kunming assemblage likely occurred in the Cenozoic with the activation of the Ailaoshan-Red River fault system but could have begun in the early to mid-Paleozoic based on evidence for tectonothermal events in the Hainan assemblage.</t>
  </si>
  <si>
    <t>[Cawood, Peter A.; Mulder, Jacob A.] Monash Univ, Sch Earth Atmosphere &amp; Environm, Melbourne, Vic 3800, Australia; [Wang, Wei; Zhao, Tianyu; Xu, Yajun; Qi, Liang; Zi, Jian-Wei] China Univ Geosci, Sch Earth Sci, State Key Lab Geol Proc &amp; Mineral Resources, Wuhan 430074, Peoples R China; [Pisarevsky, Sergei A.] Curtin Univ, ARC Ctr Excellence Core Crust Fluid Syst CCFS, Sch Earth &amp; Planetary Sci, Earth Dynam Res Grp, Perth, WA 6845, Australia; [Pisarevsky, Sergei A.] Curtin Univ, Inst Geosci Res TIGeR, Sch Earth &amp; Planetary Sci, Perth, WA 6845, Australia; [Pisarevsky, Sergei A.] Russian Acad Sci, Inst Earths Crust, Siberian Branch, Irkutsk 664033, Russia; [Zhang, Limin; Gan, Chengshi; He, Huiying; Wang, Yuejun] Sun Yat Sen Univ, Sch Earth Sci &amp; Engn, Guangdong Prov Key Lab Geodynam &amp; Geohazards, Guangzhou 510275, Peoples R China; [Liu, Huichuan] China Univ Petr, State Key Lab Petr Resources &amp; Prospecting, Beijing 102249, Peoples R China; [Yao, Jinlong] Northwest Univ, Dept Geol, State Key Lab Continental Dynam, Northern Taibai Str 229, Xian 710069, Peoples R China; [Zhao, Guochun; Zhou, Mei-Fu] Univ Hong Kong, Dept Earth Sci, Pokfulam Rd, Hong Kong, Peoples R China</t>
  </si>
  <si>
    <t>Monash University; China University of Geosciences; Curtin University; University of Western Australia; Curtin University; Irkutsk Science Centre of the Russian Academy of Sciences; Institute of Earth's Crust of Siberian Branch of the Russian Academy of Sciences; Russian Academy of Sciences; Sun Yat Sen University; China University of Petroleum; Northwest University Xi'an; University of Hong Kong</t>
  </si>
  <si>
    <t>Cawood, PA (通讯作者)，Monash Univ, Sch Earth Atmosphere &amp; Environm, Melbourne, Vic 3800, Australia.</t>
  </si>
  <si>
    <t>peter.cawood@monash.edu</t>
  </si>
  <si>
    <t>Australian Research Council [FL160100168]; Hong Kong RGC GRF grant [17306217]; Australian Research Council Australian Laureate Fellowship [FL150100133]</t>
  </si>
  <si>
    <t>Australian Research Council(Australian Research Council); Hong Kong RGC GRF grant; Australian Research Council Australian Laureate Fellowship(Australian Research Council)</t>
  </si>
  <si>
    <t>We acknowledge support from Australian Research Council grant FL160100168 and Hong Kong RGC GRF grant 17306217. SAP was supported by Australian Research Council Australian Laureate Fellowship grant to Z.-X. Li (FL150100133). This paper is a contribution to IGCP 648 (http://geodynamics.curtin.edu.au/igcp-648/).Comments from Derek Thorkelson and an anonymous reviewer improved the manuscript, and we thank Douwe van Hinsbergen for his expeditious editorial handling.</t>
  </si>
  <si>
    <t>MAY</t>
  </si>
  <si>
    <t>10.1016/j.earscirev.2020.103169</t>
  </si>
  <si>
    <t>MC6AK</t>
  </si>
  <si>
    <t>WOS:000543367100015</t>
  </si>
  <si>
    <t>Wang, CJ; Zhao, YL; Xu, H; Li, YF; Wei, YC; Liu, J; Zhao, Z</t>
  </si>
  <si>
    <t>Wang, Chujun; Zhao, Yilong; Xu, Hui; Li, Yifei; Wei, Yuechang; Liu, Jian; Zhao, Zhen</t>
  </si>
  <si>
    <t>Efficient Z-scheme photocatalysts of ultrathin g-C3N4-wrapped Au/TiO2-nanocrystals for enhanced visible-light-driven conversion of CO2 with H2O</t>
  </si>
  <si>
    <t>Anatase TiO2 nanocrystal; g-C3N4; Au nanoparticles; Z-scheme system; Photocatalytic CO2 conversion</t>
  </si>
  <si>
    <t>ANATASE TIO2 NANOCRYSTALS; CORE-SHELL NANOPARTICLES; NANOTUBE ARRAYS; CARBON-DIOXIDE; CHARGE SEPARATION; SOOT OXIDATION; GRAPHENE OXIDE; REDUCTION; G-C3N4; WATER</t>
  </si>
  <si>
    <t>Z-scheme-type photocatalysts with two photochemical systems of graphic-C3N4 (g-C3N4) and anatase TiO2 (A-TiO2) nanocrystals combined with Au nanoparticles (NPs) [(Au/A-TiO2)@(g-C3N4) were successfully fabricated. The surface heterojunction between coexposed {001} and {101} facets in A-TiO2 nanocrystals improves separation efficiency of photoelectrons and holes. Supported Au NPs gather and transfer the stimulated electrons originated from A-TiO2 to g-C3N4. Wrapped g-C3N4 nanosheets can not only trap the photoelectrons, but also its surface re bond can improve adsorption capabilities for CO2. (Au/A-TiO2)@g-C3N4 catalysts with enriched surface photoelectrons and CO2 exhibit high photocatalytic activity for visible-light-driven conversion of CO2, i.e., the formation rates of CH4 and CO over (Au/A-TiO2)@C3N4-5 catalyst are 37.4 and 21.7 mu mol g(-1) h(-1), respectively. The selectivity for CO2 reduction is higher than 99%, and the selectivity of CH4 product increases from 1.4% to 63.3%. The innovation of Z-scheme-type photocatalysts is expected to provide new inspiration for artificial simulation photosynthesis.</t>
  </si>
  <si>
    <t>[Wang, Chujun; Zhao, Yilong; Li, Yifei; Wei, Yuechang; Liu, Jian; Zhao, Zhen] China Univ Petr, State Key Lab Heavy Oil Proc, Beijing 102249, Peoples R China; [Xu, Hui] Jiangsu Univ, Inst Energy Res, Zhenjiang 212013, Jiangsu, Peoples R China; [Wei, Yuechang; Liu, Jian] China Univ Petr, Key Lab Opt Detect Technol Oil &amp; Gas, Beijing 102249, Peoples R China</t>
  </si>
  <si>
    <t>China University of Petroleum; Jiangsu University; China University of Petroleum</t>
  </si>
  <si>
    <t>Wei, YC (通讯作者)，China Univ Petr, State Key Lab Heavy Oil Proc, Beijing 102249, Peoples R China.</t>
  </si>
  <si>
    <t>National Natural Science Foundation of China [21673142, 21972166]; PetroChina Innovation Foundation [2018D-5007-0505]; Science Foundation of China University of Petroleum, Beijing [242017QNXZ02, 2462018BJC005]</t>
  </si>
  <si>
    <t>National Natural Science Foundation of China(National Natural Science Foundation of China (NSFC)); PetroChina Innovation Foundation; Science Foundation of China University of Petroleum, Beijing</t>
  </si>
  <si>
    <t>This work was supported by the National Natural Science Foundation of China (21673142, 21972166), PetroChina Innovation Foundation (2018D-5007-0505) and Science Foundation of China University of Petroleum, Beijing (242017QNXZ02 and 2462018BJC005).</t>
  </si>
  <si>
    <t>RADARWEG 29a, 1043 NX AMSTERDAM, NETHERLANDS</t>
  </si>
  <si>
    <t>10.1016/j.apcatb.2019.118314</t>
  </si>
  <si>
    <t>KH3DF</t>
  </si>
  <si>
    <t>WOS:000510526000014</t>
  </si>
  <si>
    <t>Zhuang, XY; Zhou, SW; Sheng, M; Li, GS</t>
  </si>
  <si>
    <t>Zhuang, Xiaoying; Zhou, Shuwei; Sheng, Mao; Li, Gengsheng</t>
  </si>
  <si>
    <t>On the hydraulic fracturing in naturally-layered porous media using the phase field method</t>
  </si>
  <si>
    <t>ENGINEERING GEOLOGY</t>
  </si>
  <si>
    <t>Cap layer; Reservoir layer; Numerical simulation; Phase field; Hydraulic fracturing; Staggered scheme</t>
  </si>
  <si>
    <t>FLUID-DRIVEN FRACTURE; CRACK-PROPAGATION; MESHFREE METHOD; BRITTLE; FLOW; PERMEABILITY; PRESSURE; ELEMENT; DAMAGE; EVOLUTION</t>
  </si>
  <si>
    <t>In the hydraulic fracturing of natural rocks, understanding and predicting crack penetrations into the neighboring layers is crucial and relevant in terms of cost-efficiency in engineering and environmental protection. This study constitutes a phase field framework to examine hydraulic fracture propagation in naturally-layered porous media. Biot's poroelasticity theory is used to couple the displacement and flow field, while a phase field method helps characterize fracture growth behavior. Additional fracture criteria are not required and fracture propagation is governed by the equation of phase field evolution. Thus, penetration criteria are not required when hydraulic fractures reach the material interfaces. The phase field method is implemented within a staggered scheme that sequentially solves the displacement, phase field, and fluid pressure. We consider the soft-to-stiff and the stiff-to-soft configurations, where the layer interface exhibits different inclination angles O. Penetration, singly-deflected, and doubly-deflected fracture scenarios can be predicted by our simulations. In the soft-to-stiff configuration, theta = 0 degrees exhibits penetration or symmetrical doubly-deflected scenarios, and theta = 15 degrees exhibits singly-deflected or asymmetric doubly-deflected scenarios. Only the singly-deflected scenario is obtained for theta = 30 degrees. In the stiff-to-soft configuration, only the penetration scenario is obtained with widening fractures when hydraulic fractures penetrate into the soft layer.</t>
  </si>
  <si>
    <t>[Zhuang, Xiaoying; Zhou, Shuwei] Tongji Univ, Dept Geotech Engn, Coll Civil Engn, Shanghai 200092, Peoples R China; [Zhuang, Xiaoying; Zhou, Shuwei] Leibniz Univ Hannover, Inst Continuum Mech, D-30167 Hannover, Germany; [Sheng, Mao; Li, Gengsheng] China Univ Petr, State Key Lab Petr Resources &amp; Prospecting, Beijing, Peoples R China</t>
  </si>
  <si>
    <t>Tongji University; Leibniz University Hannover; China University of Petroleum</t>
  </si>
  <si>
    <t>Zhou, SW (通讯作者)，Tongji Univ, Dept Geotech Engn, Coll Civil Engn, Shanghai 200092, Peoples R China.</t>
  </si>
  <si>
    <t>shuwei.zhou@ikm.uni-hannover.de</t>
  </si>
  <si>
    <t>Natural Science Foundation of China [51474157, 734370]</t>
  </si>
  <si>
    <t>Natural Science Foundation of China(National Natural Science Foundation of China (NSFC))</t>
  </si>
  <si>
    <t>The authors gratefully acknowledge the financial support provided by the Natural Science Foundation of China (51474157), and the RISE-project BESTOFRAC (734370).</t>
  </si>
  <si>
    <t>0013-7952</t>
  </si>
  <si>
    <t>1872-6917</t>
  </si>
  <si>
    <t>ENG GEOL</t>
  </si>
  <si>
    <t>Eng. Geol.</t>
  </si>
  <si>
    <t>MAR 5</t>
  </si>
  <si>
    <t>10.1016/j.enggeo.2019.105306</t>
  </si>
  <si>
    <t>Engineering, Geological; Geosciences, Multidisciplinary</t>
  </si>
  <si>
    <t>Engineering; Geology</t>
  </si>
  <si>
    <t>KW1PC</t>
  </si>
  <si>
    <t>WOS:000520942400002</t>
  </si>
  <si>
    <t>Song, XY; Liu, YT; Xue, L; Wang, J; Zhang, JZ; Wang, JQ; Jiang, L; Cheng, ZY</t>
  </si>
  <si>
    <t>Song, Xuanyi; Liu, Yuetian; Xue, Liang; Wang, Jun; Zhang, Jingzhe; Wang, Junqiang; Jiang, Long; Cheng, Ziyan</t>
  </si>
  <si>
    <t>Time-series well performance prediction based on Long Short-Term Memory (LSTM) neural network model</t>
  </si>
  <si>
    <t>Deep learning; LSTM; Time sequence data; PSO; Production forecasting</t>
  </si>
  <si>
    <t>PARTICLE SWARM OPTIMIZATION; ALGORITHM; DESIGN; WIND</t>
  </si>
  <si>
    <t>Oil production forecasting is one of the most critical issues during the exploitation phase of the oilfield. The limitations of traditional approaches make time-series production prediction still challenging. With the development of artificial intelligence, high-performance algorithms make reliable production prediction possible from the data perspective. This study proposes a Long Short-Term Memory (LSTM) neural network based model to infer the production of fractured horizontal wells in a volcanic reservoir, which addresses the limitations of traditional method and shows accurate predictions. The LSTM neural network enables to capture the dependencies of the oil rate time sequence data and incorporate the production constraints. Particle Swarm Optimization algorithm (PSO) is employed to optimize the essential configuration of the LSTM model. For evaluation purpose, two case studies are carried out with the production dynamics from synthetic model and from the Xinjiang oilfield, China. Towards a fair evaluation, the performance of the proposed approach is compared with traditional neural networks, time-series forecasting approaches, and conventional decline curves. The experiment results show that the proposed LSTM model outperforms other approaches.</t>
  </si>
  <si>
    <t>[Song, Xuanyi; Liu, Yuetian; Xue, Liang; Wang, Junqiang] China Univ Petr, State Key Lab Petr Resources &amp; Prospecting, Beijing 102249, Peoples R China; [Wang, Jun; Jiang, Long; Cheng, Ziyan] Explorat &amp; Dev Co, SINOPEC Res Inst, Dongying 257015, Peoples R China; [Zhang, Jingzhe] Univ Southern Calif, Mork Family Dept Chem Engn &amp; Mat Sci, Los Angeles, CA 90089 USA</t>
  </si>
  <si>
    <t>China University of Petroleum; University of Southern California</t>
  </si>
  <si>
    <t>Liu, YT (通讯作者)，China Univ Petr, State Key Lab Petr Resources &amp; Prospecting, Beijing 102249, Peoples R China.</t>
  </si>
  <si>
    <t>lyt51s@163.com</t>
  </si>
  <si>
    <t>National Natural Science Foundation of China [51374222]; National Basic Research Program of China (973 Program) [2015CB250905]; CNPC Major Scientific Research Project [2017E-0405]; SINOPEC Major Scientific Research Project [P18049-1]</t>
  </si>
  <si>
    <t>National Natural Science Foundation of China(National Natural Science Foundation of China (NSFC)); National Basic Research Program of China (973 Program)(National Basic Research Program of China); CNPC Major Scientific Research Project; SINOPEC Major Scientific Research Project</t>
  </si>
  <si>
    <t>The paper is sponsored by the National Natural Science Foundation of China (No. 51374222), the National Basic Research Program of China (973 Program, No. 2015CB250905), CNPC Major Scientific Research Project (No. 2017E-0405) and SINOPEC Major Scientific Research Project (No. P18049-1).</t>
  </si>
  <si>
    <t>10.1016/j.petrol.2019.106682</t>
  </si>
  <si>
    <t>KH2HP</t>
  </si>
  <si>
    <t>WOS:000510467700023</t>
  </si>
  <si>
    <t>Zhang, K; Jia, CZ; Song, Y; Jiang, S; Jiang, ZX; Wen, M; Huang, YZ; Liu, XX; Jiang, T; Peng, J; Wang, X; Xia, QS; Li, B; Li, X; Liu, TL</t>
  </si>
  <si>
    <t>Zhang, Kun; Jia, Chengzao; Song, Yan; Jiang, Shu; Jiang, Zhenxue; Wen, Ming; Huang, Yizhou; Liu, Xiaoxue; Jiang, Tao; Peng, Jun; Wang, Xin; Xia, Qingsong; Li, Bin; Li, Xin; Liu, Tianlin</t>
  </si>
  <si>
    <t>Analysis of Lower Cambrian shale gas composition, source and accumulation pattern in different tectonic backgrounds: A case study of Weiyuan Block in the Upper Yangtze region and Xiuwu Basin in the Lower Yangtze region</t>
  </si>
  <si>
    <t>Carbon isotopes; Nitrogen isotopes; Sealing property; Parallel bedding migration; Detachment layer; Deep fault; Volcanic activity</t>
  </si>
  <si>
    <t>SOUTH CHINA EVIDENCE; SICHUAN BASIN; ORGANIC-MATTER; MARINE SHALE; ARGILLACEOUS DOLOMITE; HYDROTHERMAL ACTIVITY; QIONGZHUSI FORMATION; LONGMAXI FORMATION; GEOLOGICAL FACTORS; PORE STRUCTURE</t>
  </si>
  <si>
    <t>Marine shale gas exploration in southern China has successes and failures. Under the condition of great hydrocarbon generation material basis, shale gas wells drilled from some shale gas blocks are rich in methane, while the wells in other shale gas blocks with high nitrogen and low hydrocarbon gas, which indicates that they have different accumulation mechanisms. Therefore, the study of gas composition in shale will help us to figure out the mechanism of shale gas accumulation and loss. In this paper, the Lower Cambrian shale from Wei-201 well in Upper Yangtze Weiyuan Block and Jiangye-1 well from Lower Yangtze Xiuwu Basin are selected as research object, and shale samples are used for tests and experiments including analysis of gas composition and nitrogen isotope, test of porosity and TOC content, overburden permeability test, permeability test before and after methane adsorption under different osmotic pressure, permeability test parallel and vertical to the bedding surface, FIB-SEM (Focus Ion Beam Scanning Electron Microscope) and FIB-HIM (Focused Ion Beam Helium Ion Microscope). Finally, the reasons for the difference in the gas components of the Lower Cambrian shale gas in Weiyuan Block and Xiuwu Basin are studied by means of seismic interpretation, core description and outcrop observation besides the tests and experiments. The results show that the gas components of the Lower Cambrian shale in Weiyuan Block, the Upper Yangtze, mainly consist of methane, derived from liquid hydrocarbon cracking. The sealing capacity of roof and floor, the great self-sealing of shale and the flat anticline structure contribute to the high methane content in shale gas. The Lower Cambrian shale gas in Xiuwu Basin, the Lower Yangtze, is mostly nitrogen, which is derived both from atmosphere and deep crust-upper mantle. The detachment layer at the bottom of the Lower Cambrian, the widely developed deep faults and the Jurassic volcanic activity are the reasons for the high nitrogen and low hydrocarbon of shale gas. Based on the above analysis, the patterns are summarized for shale gas accumulation in the simple anticline background and reservoir destruction in the complex syncline background.</t>
  </si>
  <si>
    <t>[Zhang, Kun; Peng, Jun; Xia, Qingsong; Li, Bin] Southwest Petr Univ, Sch Geosci &amp; Technol, Chengdu 610500, Sichuan, Peoples R China; [Zhang, Kun; Peng, Jun; Xia, Qingsong; Li, Bin] Southwest Petr Univ, State Key Lab Oil &amp; Gas Reservoir Geol &amp; Exploita, Chengdu 610500, Sichuan, Peoples R China; [Jia, Chengzao; Song, Yan; Liu, Xiaoxue; Wang, Xin] Res Inst Petrol Explor &amp; Dev, Beijing 100083, Peoples R China; [Song, Yan; Jiang, Zhenxue; Liu, Xiaoxue; Wang, Xin; Li, Xin; Liu, Tianlin] China Univ Petr, State Key Lab Petr Resources &amp; Prospecting, Beijing 102249, Peoples R China; [Song, Yan; Jiang, Zhenxue; Li, Xin; Liu, Tianlin] China Univ Petr, Unconvent Nat Gas Inst, Beijing 102249, Peoples R China; [Jiang, Shu] China Univ Geosci, Fac Earth Resources, Minist Educ, Key Lab Tecton &amp; Petr Resources, Wuhan 430074, Hubei, Peoples R China; [Jiang, Shu] China Univ Petr East China, Res Inst Unconvent Oil &amp; Gas &amp; Renewable Energy, Qingdao 266580, Shandong, Peoples R China; [Jiang, Shu] Univ Utah, Energy &amp; Geosci Inst, Salt Lake City, UT 84108 USA; [Wen, Ming] Curtin Univ, WA Sch Mines Minerals Energy &amp; Chem Engn, Perth, WA 6845, Australia; [Huang, Yizhou] Univ Bristol, Sch Chem, Organ Geochem Unit, Bristol BS8 1TS, Avon, England; [Jiang, Tao] Peking Univ, Sch Earth &amp; Space Sci, Minist Educ, Key Lab Orogen Belt &amp; Crustal Evolut, Beijing 100871, Peoples R China; [Jiang, Tao] Peking Univ, Inst Oil &amp; Gas, Beijing 100871, Peoples R China; [Li, Xin] China Univ Petr, Unconvent Petr Collaborat Innovat Ctr, Beijing 102249, Peoples R China</t>
  </si>
  <si>
    <t>Song, Y (通讯作者)，China Univ Petr, State Key Lab Petr Resources &amp; Prospecting, Beijing 102249, Peoples R China.;Jiang, S (通讯作者)，China Univ Geosci, Fac Earth Resources, Minist Educ, Key Lab Tecton &amp; Petr Resources, Wuhan 430074, Hubei, Peoples R China.</t>
  </si>
  <si>
    <t>shandongzhangkun@126.com; jiacz@petrochina.com.cn; sya@petrochina.com.cn; jiangsu@cug.edu.cn</t>
  </si>
  <si>
    <t>Jiang, Shu/AAL-9260-2020</t>
  </si>
  <si>
    <t>National Science and Technology Major Project [2017ZX05035-002]; Science Foundation of the Ministry of Land and Resources of China [12120114046701]; National Natural Science Foundation of China [41472112, 41728004]; Sinopec Key Laboratory of Shale Oil/Gas Exploration and Production Technology</t>
  </si>
  <si>
    <t>National Science and Technology Major Project; Science Foundation of the Ministry of Land and Resources of China; National Natural Science Foundation of China(National Natural Science Foundation of China (NSFC)); Sinopec Key Laboratory of Shale Oil/Gas Exploration and Production Technology</t>
  </si>
  <si>
    <t>This study was supported by the National Science and Technology Major Project (No. 2017ZX05035-002), the Science Foundation of the Ministry of Land and Resources of China (No. 12120114046701), the National Natural Science Foundation of China (No. 41472112 and No. 41728004) and open fund from Sinopec Key Laboratory of Shale Oil/Gas Exploration and Production Technology. We sincerely appreciate all anonymous reviewers and the handling editor for their critical comments and constructive suggestions.</t>
  </si>
  <si>
    <t>MAR 1</t>
  </si>
  <si>
    <t>10.1016/j.fuel.2019.115978</t>
  </si>
  <si>
    <t>JZ0ZF</t>
  </si>
  <si>
    <t>WOS:000504834400008</t>
  </si>
  <si>
    <t>Zhu, LS; Luo, D; Liu, Y</t>
  </si>
  <si>
    <t>Zhu, Lisha; Luo, Dan; Liu, Yan</t>
  </si>
  <si>
    <t>Effect of the nano/microscale structure of biomaterial scaffolds on bone regeneration</t>
  </si>
  <si>
    <t>INTERNATIONAL JOURNAL OF ORAL SCIENCE</t>
  </si>
  <si>
    <t>INDUCED PHASE-SEPARATION; CALCIUM-PHOSPHATE; COLLAGEN SCAFFOLDS; OSTEOGENIC DIFFERENTIATION; COMPOSITE SCAFFOLD; STEM-CELLS; ELECTROSPUN NANOFIBERS; HIERARCHICAL STRUCTURE; ENHANCE OSTEOGENESIS; SUSTAINED-RELEASE</t>
  </si>
  <si>
    <t>Natural bone is a mineralized biological material, which serves a supportive and protective framework for the body, stores minerals for metabolism, and produces blood cells nourishing the body. Normally, bone has an innate capacity to heal from damage. However, massive bone defects due to traumatic injury, tumor resection, or congenital diseases pose a great challenge to reconstructive surgery. Scaffold-based tissue engineering (TE) is a promising strategy for bone regenerative medicine, because biomaterial scaffolds show advanced mechanical properties and a good degradation profile, as well as the feasibility of controlled release of growth and differentiation factors or immobilizing them on the material surface. Additionally, the defined structure of biomaterial scaffolds, as a kind of mechanical cue, can influence cell behaviors, modulate local microenvironment and control key features at the molecular and cellular levels. Recently, nano/micro-assisted regenerative medicine becomes a promising application of TE for the reconstruction of bone defects. For this reason, it is necessary for us to have in-depth knowledge of the development of novel nano/micro-based biomaterial scaffolds. Thus, we herein review the hierarchical structure of bone, and the potential application of nano/micro technologies to guide the design of novel biomaterial structures for bone repair and regeneration.</t>
  </si>
  <si>
    <t>[Zhu, Lisha; Liu, Yan] Peking Univ, Sch &amp; Hosp Stomatol, Natl Engn Lab Digital &amp; Mat Technol Stomatol, Lab Biomimet Nanomat,Dept Orthodont,Beijing Key L, Beijing, Peoples R China; [Luo, Dan] China Univ Petr, Coll New Energy &amp; Mat, Beijing Key Lab Biogas Upgrading Utilizat, State Key Lab Heavy Oil Proc, Beijing, Peoples R China</t>
  </si>
  <si>
    <t>Peking University; China University of Petroleum</t>
  </si>
  <si>
    <t>Liu, Y (通讯作者)，Peking Univ, Sch &amp; Hosp Stomatol, Natl Engn Lab Digital &amp; Mat Technol Stomatol, Lab Biomimet Nanomat,Dept Orthodont,Beijing Key L, Beijing, Peoples R China.</t>
  </si>
  <si>
    <t>orthoyan@bjmu.edu.cn</t>
  </si>
  <si>
    <t>LI, QILIN/AAO-9998-2020</t>
  </si>
  <si>
    <t>Liu, Yan/0000-0002-8193-6729</t>
  </si>
  <si>
    <t>Beijing Municipal Natural Science Foundation [2184119, L182005]; Projects of Beijing Nova Programme [Z171100001117018]; Beijing Nova Programme Interdisciplinary Cooperation Project [Z181100006218135]; National Natural Science Foundations of China [81571815, 81871492, 51902344]; Science Foundation of China University of Petroleum [2462018BJB002]</t>
  </si>
  <si>
    <t>Beijing Municipal Natural Science Foundation(Beijing Natural Science Foundation); Projects of Beijing Nova Programme; Beijing Nova Programme Interdisciplinary Cooperation Project; National Natural Science Foundations of China(National Natural Science Foundation of China (NSFC)); Science Foundation of China University of Petroleum</t>
  </si>
  <si>
    <t>The authors acknowledge the financial support from the Beijing Municipal Natural Science Foundation No. 2184119 (D.L.) and No. L182005 (Y.L.), the Projects of Beijing Nova Programme No. Z171100001117018 (Y.L.), Beijing Nova Programme Interdisciplinary Cooperation Project No. Z181100006218135 (Y.L. and D.L.), the National Natural Science Foundations of China No. 81571815 (Y.L.), No. 81871492 (Y.L.) and No. 51902344 (D.L.), the Science Foundation of China University of Petroleum No. 2462018BJB002 (D.L.).</t>
  </si>
  <si>
    <t>NATURE PUBLISHING GROUP</t>
  </si>
  <si>
    <t>MACMILLAN BUILDING, 4 CRINAN ST, LONDON N1 9XW, ENGLAND</t>
  </si>
  <si>
    <t>1674-2818</t>
  </si>
  <si>
    <t>2049-3169</t>
  </si>
  <si>
    <t>INT J ORAL SCI</t>
  </si>
  <si>
    <t>Int. J. Oral Sci.</t>
  </si>
  <si>
    <t>FEB 6</t>
  </si>
  <si>
    <t>10.1038/s41368-020-0073-y</t>
  </si>
  <si>
    <t>Dentistry, Oral Surgery &amp; Medicine</t>
  </si>
  <si>
    <t>KJ2SL</t>
  </si>
  <si>
    <t>WOS:000511907900002</t>
  </si>
  <si>
    <t>Li, YW; Long, M; Tang, JZ; Chen, M; Fu, XF</t>
  </si>
  <si>
    <t>Li Yuwei; Long Min; Tang Jizhou; Chen Mian; Fu Xiaofei</t>
  </si>
  <si>
    <t>A hydraulic fracture height mathematical model considering the influence of plastic region at fracture tip</t>
  </si>
  <si>
    <t>PETROLEUM EXPLORATION AND DEVELOPMENT</t>
  </si>
  <si>
    <t>hydraulic fracturing; fracture height; plastic region at fracture tip; fracture toughness; multi-layered formation with high in-situ stresses</t>
  </si>
  <si>
    <t>PROPAGATION</t>
  </si>
  <si>
    <t>To predict fracture height in hydraulic fracturing, we developed and solved a hydraulic fracture height mathematical model aiming at high stress and multi-layered complex formations based on studying the effect of plastic region generated by stress concentration at fracture tip on the growth of fracture height. Moreover, we compared the results from this model with results from two other fracture height prediction models (MFEH, FracPro) to verify the accuracy of the model. Sensitivity analysis by case computation of the model shows that the hydraulic fracture growth in ladder pattern, and the larger the fracture height, the more obvious the ladder growth pattern is. Fracture height growth is mainly influenced by the in-situ stresses. Fracture toughness of rock can prohibit the growth of fracture height to some extent. Moreover, the increase of fracturing fluid density can facilitate the propagation of the lower fracture tip.</t>
  </si>
  <si>
    <t>[Li Yuwei; Long Min; Chen Mian; Fu Xiaofei] Northeast Petr Univ, Sch Petr Engn, Daqing 163318, Peoples R China; [Tang Jizhou] Harvard Univ, Sch Engn &amp; Appl Sci, Cambridge, MA 02138 USA; [Chen Mian] China Univ Petr, Sch Petr Engn, Beijing 102249, Peoples R China</t>
  </si>
  <si>
    <t>Northeast Petroleum University; Harvard University; China University of Petroleum</t>
  </si>
  <si>
    <t>Tang, JZ (通讯作者)，Harvard Univ, Sch Engn &amp; Appl Sci, Cambridge, MA 02138 USA.</t>
  </si>
  <si>
    <t>jeremytang@g.harvard.edu</t>
  </si>
  <si>
    <t>Li, Yuwei/HDL-7192-2022</t>
  </si>
  <si>
    <t>Natural Science Foundation of Heilongjiang Province of China [YQ2019E007]</t>
  </si>
  <si>
    <t>Natural Science Foundation of Heilongjiang Province of China(Natural Science Foundation of Heilongjiang Province)</t>
  </si>
  <si>
    <t>Supported by the Natural Science Foundation of Heilongjiang Province of China (YQ2019E007).</t>
  </si>
  <si>
    <t>PETROL EXPLOR DEV+</t>
  </si>
  <si>
    <t>Petroleum Explor. Dev.</t>
  </si>
  <si>
    <t>10.1016/S1876-3804(20)60017-9</t>
  </si>
  <si>
    <t>Energy &amp; Fuels; Engineering, Petroleum; Geosciences, Multidisciplinary</t>
  </si>
  <si>
    <t>Energy &amp; Fuels; Engineering; Geology</t>
  </si>
  <si>
    <t>KN4VG</t>
  </si>
  <si>
    <t>WOS:000514836100017</t>
  </si>
  <si>
    <t>JOURNAL OF MATERIALS CHEMISTRY A</t>
  </si>
  <si>
    <t>2050-7488</t>
  </si>
  <si>
    <t>2050-7496</t>
  </si>
  <si>
    <t>J MATER CHEM A</t>
  </si>
  <si>
    <t>J. Mater. Chem. A</t>
  </si>
  <si>
    <t>Chemistry, Physical; Energy &amp; Fuels; Materials Science, Multidisciplinary</t>
  </si>
  <si>
    <t>Chemistry; Energy &amp; Fuels; Materials Science</t>
  </si>
  <si>
    <t>Zhang, LQ; Yang, TT; Du, CC; Liu, QN; Tang, YS; Zhao, J; Wang, BL; Chen, TW; Sun, Y; Jia, P; Li, H; Geng, L; Chen, JZ; Ye, HJ; Wang, ZF; Li, YS; Sun, HM; Li, XM; Dai, QS; Tang, YF; Peng, QM; Shen, TD; Zhang, SL; Zhu, T; Huang, JY</t>
  </si>
  <si>
    <t>Zhang, Liqiang; Yang, Tingting; Du, Congcong; Liu, Qiunan; Tang, Yushu; Zhao, Jun; Wang, Baolin; Chen, Tianwu; Sun, Yong; Jia, Peng; Li, Hui; Geng, Lin; Chen, Jingzhao; Ye, Hongjun; Wang, Zaifa; Li, Yanshuai; Sun, Haiming; Li, Xiaomei; Dai, Qiushi; Tang, Yongfu; Peng, Qiuming; Shen, Tongde; Zhang, Sulin; Zhu, Ting; Huang, Jianyu</t>
  </si>
  <si>
    <t>Lithium whisker growth and stress generation in an in situ atomic force microscope-environmental transmission electron microscope set-up</t>
  </si>
  <si>
    <t>NATURE NANOTECHNOLOGY</t>
  </si>
  <si>
    <t>MECHANICAL-PROPERTIES; METAL ANODE; LI; DEPOSITION; DEFORMATION; CELL</t>
  </si>
  <si>
    <t>Lithium metal is considered the ultimate anode material for future rechargeable batteries(1,2), but the development of Li metal-based rechargeable batteries has achieved only limited success due to uncontrollable Li dendrite growth(3-7). In a broad class of all-solid-state Li batteries, one approach to suppress Li dendrite growth has been the use of mechanically stiff solid electrolytes(8,9). However, Li dendrites still grow through them(10,11). Resolving this issue requires a fundamental understanding of the growth and associated electro-chemo-mechanical behaviour of Li dendrites. Here, we report in situ growth observation and stress measurement of individual Li whiskers, the primary Li dendrite morphologies(12). We combine an atomic force microscope with an environmental transmission electron microscope in a novel experimental set-up. At room temperature, a submicrometre whisker grows under an applied voltage (overpotential) against the atomic force microscope tip, generating a growth stress up to 130 MPa; this value is substantially higher than the stresses previously reported for bulk(13) and micrometre-sized Li-14. The measured yield strength of Li whiskers under pure mechanical loading reaches as high as 244 MPa. Our results provide quantitative benchmarks for the design of Li dendrite growth suppression strategies in all-solid-state batteries. Lithium whisker growth and mechanical properties can be studied in situ using a combination of two microscopies.</t>
  </si>
  <si>
    <t>[Zhang, Liqiang; Yang, Tingting; Du, Congcong; Liu, Qiunan; Zhao, Jun; Sun, Yong; Jia, Peng; Li, Hui; Geng, Lin; Chen, Jingzhao; Ye, Hongjun; Wang, Zaifa; Li, Yanshuai; Sun, Haiming; Li, Xiaomei; Dai, Qiushi; Tang, Yongfu; Peng, Qiuming; Shen, Tongde; Huang, Jianyu] Yanshan Univ, Clean Nano Energy Ctr, State Key Lab Metastable Mat Sci &amp; Technol, Qinhuangdao, Hebei, Peoples R China; [Zhang, Liqiang; Tang, Yushu] China Univ Petr, State Key Heavy Oil Proc, Beijing, Peoples R China; [Wang, Baolin; Zhu, Ting] Georgia Inst Technol, Woodruff Sch Mech Engn, Atlanta, GA 30332 USA; [Chen, Tianwu; Zhang, Sulin] Penn State Univ, Dept Engn Sci &amp; Mech, 227 Hammond Bldg, University Pk, PA 16802 USA; [Huang, Jianyu] Xiangtan Univ, Sch Mat Sci &amp; Engn, Minist Educ, Key Lab Low Dimens Mat &amp; Applicat Technol, Xiangtan, Peoples R China</t>
  </si>
  <si>
    <t>Yanshan University; China University of Petroleum; University System of Georgia; Georgia Institute of Technology; Pennsylvania Commonwealth System of Higher Education (PCSHE); Pennsylvania State University; Pennsylvania State University - University Park; Xiangtan University</t>
  </si>
  <si>
    <t>Tang, YF; Huang, JY (通讯作者)，Yanshan Univ, Clean Nano Energy Ctr, State Key Lab Metastable Mat Sci &amp; Technol, Qinhuangdao, Hebei, Peoples R China.;Zhu, T (通讯作者)，Georgia Inst Technol, Woodruff Sch Mech Engn, Atlanta, GA 30332 USA.;Zhang, SL (通讯作者)，Penn State Univ, Dept Engn Sci &amp; Mech, 227 Hammond Bldg, University Pk, PA 16802 USA.;Huang, JY (通讯作者)，Xiangtan Univ, Sch Mat Sci &amp; Engn, Minist Educ, Key Lab Low Dimens Mat &amp; Applicat Technol, Xiangtan, Peoples R China.</t>
  </si>
  <si>
    <t>tangyongfu@ysu.edu.cn; suz10@engr.psu.edu; ting.zhu@me.gatech.edu; jyhuang8@hotmail.com</t>
  </si>
  <si>
    <t>National Key Research and Development Programme of China [2018YFB0104300, 2017YFB0702001]; Beijing Natural Science Foundation of China-Haidian Special Project [L182065]; National Natural Science Foundation of China [51971245, 51772262, 21406191, 21935009, 11575154, 21777177, 51971194]; Natural Science Foundation of Hebei Province [B2018203297]; Hebei One Hundred Talent Programme [4570028]; Youth Top-notch Talent Support Programme of Higher Education in Hebei Province [BJ2016053]; High-Level Talents Research Programme of the Yanshan University [00500021502, 005000201]</t>
  </si>
  <si>
    <t>National Key Research and Development Programme of China; Beijing Natural Science Foundation of China-Haidian Special Project; National Natural Science Foundation of China(National Natural Science Foundation of China (NSFC)); Natural Science Foundation of Hebei Province(Natural Science Foundation of Hebei Province); Hebei One Hundred Talent Programme; Youth Top-notch Talent Support Programme of Higher Education in Hebei Province; High-Level Talents Research Programme of the Yanshan University</t>
  </si>
  <si>
    <t>This work was financially supported by the National Key Research and Development Programme of China (nos. 2018YFB0104300, 2017YFB0702001), Beijing Natural Science Foundation of China-Haidian Special Project (L182065), the National Natural Science Foundation of China (nos. 51971245, 51772262, 21406191, 21935009, 11575154, 21777177, 51971194), Natural Science Foundation of Hebei Province (no. B2018203297), Hebei One Hundred Talent Programme (grant no. 4570028), Youth Top-notch Talent Support Programme of Higher Education in Hebei Province (no. BJ2016053) and High-Level Talents Research Programme of the Yanshan University (nos. 00500021502, 005000201). We thank Z. Shan, Y. Wang, P. Li, H. Yang and C. Li for their support with the compression experiments.</t>
  </si>
  <si>
    <t>NATURE RESEARCH</t>
  </si>
  <si>
    <t>1748-3387</t>
  </si>
  <si>
    <t>1748-3395</t>
  </si>
  <si>
    <t>NAT NANOTECHNOL</t>
  </si>
  <si>
    <t>Nat. Nanotechnol.</t>
  </si>
  <si>
    <t>+</t>
  </si>
  <si>
    <t>10.1038/s41565-019-0604-x</t>
  </si>
  <si>
    <t>JAN 2020</t>
  </si>
  <si>
    <t>Nanoscience &amp; Nanotechnology; Materials Science, Multidisciplinary</t>
  </si>
  <si>
    <t>Science &amp; Technology - Other Topics; Materials Science</t>
  </si>
  <si>
    <t>KS3KH</t>
  </si>
  <si>
    <t>WOS:000508162800003</t>
  </si>
  <si>
    <t>Hui, W; Yang, YG; Xu, Q; Gu, H; Feng, SL; Su, ZH; Zhang, MR; Wang, JO; Li, XD; Fang, JF; Xia, F; Xia, YD; Chen, YH; Gao, XY; Huang, W</t>
  </si>
  <si>
    <t>Hui, Wei; Yang, Yingguo; Xu, Quan; Gu, Hao; Feng, Shanglei; Su, Zhenhuang; Zhang, Miaoran; Wang, Jiaou; Li, Xiaodong; Fang, Junfeng; Xia, Fei; Xia, Yingdong; Chen, Yonghua; Gao, Xingyu; Huang, Wei</t>
  </si>
  <si>
    <t>Red-Carbon-Quantum-Dot-Doped SnO2 Composite with Enhanced Electron Mobility for Efficient and Stable Perovskite Solar Cells</t>
  </si>
  <si>
    <t>ADVANCED MATERIALS</t>
  </si>
  <si>
    <t>electron transport layers; planar perovskite solar cells; red-carbon quantum dots; SnO2; synchrotron-based GIXRD</t>
  </si>
  <si>
    <t>TRANSPORTING LAYER; PLANAR; FILMS; HYSTERESIS</t>
  </si>
  <si>
    <t>An efficient electron transport layer (ETL) plays a key role in promoting carrier separation and electron extraction in planar perovskite solar cells (PSCs). An effective composite ETL is fabricated using carboxylic-acid- and hydroxyl-rich red-carbon quantum dots (RCQs) to dope low-temperature solution-processed SnO2, which dramatically increases its electron mobility by approximate to 20 times from 9.32 x 10(-4) to 1.73 x 10(-2) cm(2) V-1 s(-1). The mobility achieved is one of the highest reported electron mobilities for modified SnO2. Fabricated planar PSCs based on this novel SnO2 ETL demonstrate an outstanding improvement in efficiency from 19.15% for PSCs without RCQs up to 22.77% and have enhanced long-term stability against humidity, preserving over 95% of the initial efficiency after 1000 h under 40-60% humidity at 25 degrees C. These significant achievements are solely attributed to the excellent electron mobility of the novel ETL, which is also proven to help the passivation of traps/defects at the ETL/perovskite interface and to promote the formation of highly crystallized perovskite, with an enhanced phase purity and uniformity over a large area. These results demonstrate that inexpensive RCQs are simple but excellent additives for producing efficient ETLs in stable high-performance PSCs as well as other perovskite-based optoelectronics.</t>
  </si>
  <si>
    <t>[Hui, Wei; Yang, Yingguo; Feng, Shanglei; Su, Zhenhuang; Gao, Xingyu] Chinese Acad Sci, Shanghai Adv Res Inst, Zhangjiang Lab, Shanghai Synchrotron Radiat Facil, 239 Zhangheng Rd, Shanghai 201204, Peoples R China; [Hui, Wei; Gu, Hao; Xia, Fei; Xia, Yingdong; Chen, Yonghua; Huang, Wei] Nanjing Tech Univ, NanjingTech, Jiangsu Natl Synerget Innovat Ctr Adv Mat SICAM, Key Lab Flexible Elect KLOFE, Nanjing 211816, Jiangsu, Peoples R China; [Hui, Wei; Gu, Hao; Xia, Fei; Xia, Yingdong; Chen, Yonghua; Huang, Wei] Nanjing Tech Univ, NanjingTech, Jiangsu Natl Synerget Innovat Ctr Adv Mat SICAM, IAM, Nanjing 211816, Jiangsu, Peoples R China; [Hui, Wei; Yang, Yingguo; Feng, Shanglei; Su, Zhenhuang; Gao, Xingyu] Chinese Acad Sci, Shanghai Inst Appl Phys, 2019 Jialuo Rd, Shanghai 201800, Peoples R China; [Yang, Yingguo; Feng, Shanglei; Su, Zhenhuang; Gao, Xingyu] Univ Chinese Acad Sci, Beijing 100049, Peoples R China; [Xu, Quan; Zhang, Miaoran] China Univ Petr, State Key Lab Heavy Oil Proc, Beijing 102249, Peoples R China; [Wang, Jiaou] Chinese Acad Sci, Inst High Energy Phys, Beijing 100049, Peoples R China; [Li, Xiaodong; Fang, Junfeng] East China Normal Univ, Sch Phys &amp;Elect Sci, Nanophoton &amp; Adv Instrument Engn Res Ctr, Minist Educat, Shanghai 200062, Peoples R China</t>
  </si>
  <si>
    <t>Yang, YG; Gao, XY (通讯作者)，Chinese Acad Sci, Shanghai Adv Res Inst, Zhangjiang Lab, Shanghai Synchrotron Radiat Facil, 239 Zhangheng Rd, Shanghai 201204, Peoples R China.;Chen, YH (通讯作者)，Nanjing Tech Univ, NanjingTech, Jiangsu Natl Synerget Innovat Ctr Adv Mat SICAM, Key Lab Flexible Elect KLOFE, Nanjing 211816, Jiangsu, Peoples R China.;Chen, YH (通讯作者)，Nanjing Tech Univ, NanjingTech, Jiangsu Natl Synerget Innovat Ctr Adv Mat SICAM, IAM, Nanjing 211816, Jiangsu, Peoples R China.;Yang, YG; Gao, XY (通讯作者)，Chinese Acad Sci, Shanghai Inst Appl Phys, 2019 Jialuo Rd, Shanghai 201800, Peoples R China.;Yang, YG; Gao, XY (通讯作者)，Univ Chinese Acad Sci, Beijing 100049, Peoples R China.</t>
  </si>
  <si>
    <t>yangyingguo@sinap.ac.cn; iamyhchen@njtech.edu.cn; gaoxingyu@sinap.ac.cn</t>
  </si>
  <si>
    <t>National Key Research and Development Program of China [2017YFA0403400, 2017YFB0701902, 2015CB932200]; National Natural Science Foundation of China [11675252, 11605278, 11705271, U1632265, 51602149, 61705102]; Shanghai Sailing Program [17YF1423700]; Chinese Academy of Sciences [XDA02040200]; Science Foundation of China University of Petroleum [2462019QNXZ02, 2462018BJC004]; Young 1000 Talents Global Recruitment Program of China; Six talent peaks Project in Jiangsu Province, China; One Hundred Talents Project of the Chinese Academy of Sciences; Jiangsu Specially-Appointed Professor program</t>
  </si>
  <si>
    <t>National Key Research and Development Program of China; National Natural Science Foundation of China(National Natural Science Foundation of China (NSFC)); Shanghai Sailing Program; Chinese Academy of Sciences(Chinese Academy of Sciences); Science Foundation of China University of Petroleum; Young 1000 Talents Global Recruitment Program of China; Six talent peaks Project in Jiangsu Province, China; One Hundred Talents Project of the Chinese Academy of Sciences(Chinese Academy of Sciences); Jiangsu Specially-Appointed Professor program</t>
  </si>
  <si>
    <t>W.H., Y.Y., and Q.X. contributed equally to this work. This work was supported by the National Key Research and Development Program of China (2017YFA0403400, 2017YFB0701902, and 2015CB932200), the National Natural Science Foundation of China (Grant Nos. 11675252, 11605278, 11705271, U1632265, 51602149, and 61705102), the research grant (No. 17YF1423700) from the Shanghai Sailing Program, Strategic Priority Research Program of the Chinese Academy of Sciences (No. XDA02040200), the Science Foundation of China University of Petroleum (No. 2462019QNXZ02, 2462018BJC004), One Hundred Talents Project of the Chinese Academy of Sciences, Young 1000 Talents Global Recruitment Program of China, Jiangsu Specially-Appointed Professor program, Six talent peaks Project in Jiangsu Province, China. The authors are very grateful to Lee Yu-Yang, Chen Zhen-Li, and Zhou Cheng-Yue from South Port Corporation for providing the data analysis of TRPL mapping measurement. The authors thank beamline BL14B1 and BL01B1 at SSRF for providing the beam time.</t>
  </si>
  <si>
    <t>0935-9648</t>
  </si>
  <si>
    <t>1521-4095</t>
  </si>
  <si>
    <t>ADV MATER</t>
  </si>
  <si>
    <t>Adv. Mater.</t>
  </si>
  <si>
    <t>10.1002/adma.201906374</t>
  </si>
  <si>
    <t>DEC 2019</t>
  </si>
  <si>
    <t>KF9DF</t>
  </si>
  <si>
    <t>WOS:000500355900001</t>
  </si>
  <si>
    <t>Li, SS; Wang, L; Li, YD; Zhang, LH; Wang, AX; Xiao, N; Gao, YQ; Li, N; Song, WY; Ge, L; Liu, J</t>
  </si>
  <si>
    <t>Li, Songsong; Wang, Lu; Li, YanDong; Zhang, Linhe; Wang, Aixia; Xiao, Nan; Gao, Yangqin; Li, Ning; Song, Weiyu; Ge, Lei; Liu, Jian</t>
  </si>
  <si>
    <t>Novel photocatalyst incorporating Ni-Co layered double hydroxides with P-doped CdS for enhancing photocatalytic activity towards hydrogen evolution</t>
  </si>
  <si>
    <t>Photocatalysis; Ni-Co Layered double hydroxides; P-Doping CdS; DFT Calculations</t>
  </si>
  <si>
    <t>GRAPHITIC CARBON NITRIDE; H-2 EVOLUTION; EFFICIENT; WATER; COCATALYST; DESIGN; OXYGEN; SHELL; TIO2; HETEROJUNCTION</t>
  </si>
  <si>
    <t>Designing durable and highly active photocatalysts for hydrogen evolution via water splitting is still very challenging. Novel NiCo-LDH/P-CdS hybrid photocatalysts are fabricated by combining strategies of P-doping and in-situ loading of NiCo-LDH. P-doping creates a mid-gap at the bottom of the conduction band of CdS, which facilitates to prolong the life-time of the photo-induced electrons. Subsequently, the in-situ loading of NiCo-LDH is able to form heterojunctions between NiCo-LDH and P-CdS that not only promote the separation efficiency of carriers, but also effectively reduce the light corrosion phenomenon commonly observed in CdS. The as-prepared 2 mol% NiCo-LDH/40 wt% P-CdS sample shows a high visible-light catalytic H-2 production rate of 8.665 mmol.h(-1)g(-1), which is 45 times higher than pure CdS. The apparent quantum yield is determined to be 14.0% at 420 nm monochromatic light. Based on the calculation of density function theory (DFT), the rational photocatalytic mechanism has been proposed and is well consistent with the experimental results. Our study not only demonstrates a facile, eco-friendly and scalable strategy to synthesize highly efficient photocatalysts, but also provides a new viewpoint of the rational design and synthesis of advanced photocatalysts by harnessing the strong synergistic effects through simultaneously tuning and optimizing the electronic structure and surface.</t>
  </si>
  <si>
    <t>[Li, Songsong; Wang, Lu; Li, Ning; Song, Weiyu; Ge, Lei; Liu, Jian] China Univ Petr, Coll New Energy &amp; Mat, State Key Lab Heavy Oil Proc, Beijing 102249, Peoples R China; [Li, Songsong; Li, YanDong; Zhang, Linhe; Wang, Aixia; Xiao, Nan; Gao, Yangqin; Ge, Lei] China Univ Petr, Coll New Energy &amp; Mat, Dept Mat Sci &amp; Engn, 18 Fuxue Rd, Beijing 102249, Peoples R China</t>
  </si>
  <si>
    <t>Ge, L; Liu, J (通讯作者)，China Univ Petr, Coll New Energy &amp; Mat, State Key Lab Heavy Oil Proc, Beijing 102249, Peoples R China.</t>
  </si>
  <si>
    <t>gelei08@sina.com; liujian@cup.edu.cn</t>
  </si>
  <si>
    <t>National Science Foundation of China [51572295, 21273285, 21003157]; Beijing Nova Program [2008B76]; Science Foundation of China University of Petroleum, Beijing [KYJJ2012-06-20, 2462016YXBS05]</t>
  </si>
  <si>
    <t>National Science Foundation of China(National Natural Science Foundation of China (NSFC)); Beijing Nova Program(Beijing Municipal Science &amp; Technology Commission); Science Foundation of China University of Petroleum, Beijing</t>
  </si>
  <si>
    <t>This work was financially supported by the National Science Foundation of China (Grant No. 51572295, 21273285 and 21003157), Beijing Nova Program (Grant No. 2008B76), and Science Foundation of China University of Petroleum, Beijing (Grant No. KYJJ2012-06-20 and 2462016YXBS05).</t>
  </si>
  <si>
    <t>OCT 5</t>
  </si>
  <si>
    <t>10.1016/j.apcatb.2019.05.001</t>
  </si>
  <si>
    <t>IE9MC</t>
  </si>
  <si>
    <t>WOS:000472697500015</t>
  </si>
  <si>
    <t>Liu, SZ; Wang, SB; Jiang, Y; Zhao, ZQ; Jiang, GY; Sun, ZY</t>
  </si>
  <si>
    <t>Liu, Shizhen; Wang, Shaobin; Jiang, Yao; Zhao, Zhenqing; Jiang, Guiyuan; Sun, Zhenyu</t>
  </si>
  <si>
    <t>Synthesis of Fe2O3 loaded porous g-C3N4 photocatalyst for photocatalytic reduction of dinitrogen to ammonia</t>
  </si>
  <si>
    <t>Photocatalyst; Synthesis; g-C3N4; Photocatalytic nitrogen fixation</t>
  </si>
  <si>
    <t>N-2 PHOTOFIXATION ABILITY; GRAPHITIC CARBON NITRIDE; HYBRID HETEROJUNCTION CATALYST; SOLAR-POWERED DEGRADATION; VISIBLE-LIGHT; NITROGEN PHOTOFIXATION; H-2 EVOLUTION; CONSTRUCTION; PERFORMANCE; FIXATION</t>
  </si>
  <si>
    <t>Fe2O3 loaded porous graphitic carbon nitride (g-C3N4) photocatalysts have been prepared simply by thermal treatment in a hypoxia environment and the photocatalytic activities were evaluated in photocatalytic nitrogen fixation under artificial solar irradiation. Efficient reduction of dinitrogen to ammonia by photocatalysis over the hybrid catalysts was achieved even when the content of iron in the sample was less than 1 wt%, with an ammonia yield rate reaching 47.9 mg/L/h, 6 times higher than that of bare g-C3N4. The photocatalytic performance also outperforms many currently reported g-C3N4-based photocatalysts. X-ray photoelectron spectroscopy and M.ssbauer spectroscopy confirmed the formation of Fe2O3 in the photocatalyst and BET analysis revealed an enlarged pore volume by adjusting treatment temperature, providing benefits for photogenerated carrier separation and N-2 adsorption over the catalyst surface. Such g-C3N4 supported Fe2O3 nanoparticles with low-cost holds promise as one of the family member of photocatalysts for efficient N-2 fixation.</t>
  </si>
  <si>
    <t>[Liu, Shizhen; Zhao, Zhenqing; Sun, Zhenyu] Beijing Univ Chem Technol, Coll Chem Engn, State Key Lab Organ Inorgan Composites, Beijing 100029, Peoples R China; [Wang, Shaobin] Univ Adelaide, Sch Chem Engn, Adelaide, SA 5005, Australia; [Jiang, Yao; Jiang, Guiyuan] China Univ Petr, State Key Lab Heavy Oil Proc, Beijing 102249, Peoples R China</t>
  </si>
  <si>
    <t>Beijing University of Chemical Technology; University of Adelaide; China University of Petroleum</t>
  </si>
  <si>
    <t>Sun, ZY (通讯作者)，Beijing Univ Chem Technol, Coll Chem Engn, State Key Lab Organ Inorgan Composites, Beijing 100029, Peoples R China.;Jiang, GY (通讯作者)，China Univ Petr, State Key Lab Heavy Oil Proc, Beijing 102249, Peoples R China.</t>
  </si>
  <si>
    <t>jianggy@cup.edu.cn; sunzy@mail.buct.edu.cn</t>
  </si>
  <si>
    <t>Beijing Natural Science Foundation [2192039]; China Postdoctoral Science Foundation [2018M630061]; Beijing National Laboratory for Molecular Sciences [BNLMS20160133]; Beijing University of Chemical Technology [XK180301]; State Key Laboratory of Separation Membranes and Membrane Processes (Tianjin Polytechnic University) [M2-201704]</t>
  </si>
  <si>
    <t>Beijing Natural Science Foundation(Beijing Natural Science Foundation); China Postdoctoral Science Foundation(China Postdoctoral Science Foundation); Beijing National Laboratory for Molecular Sciences; Beijing University of Chemical Technology(Beijing University of Chemical Technology); State Key Laboratory of Separation Membranes and Membrane Processes (Tianjin Polytechnic University)</t>
  </si>
  <si>
    <t>This work was supported by Beijing Natural Science Foundation (No. 2192039), the China Postdoctoral Science Foundation (2018M630061), Beijing National Laboratory for Molecular Sciences (BNLMS20160133), Beijing University of Chemical Technology (XK180301), and State Key Laboratory of Separation Membranes and Membrane Processes (Tianjin Polytechnic University, No. M2-201704).</t>
  </si>
  <si>
    <t>OCT 1</t>
  </si>
  <si>
    <t>10.1016/j.cej.2019.05.021</t>
  </si>
  <si>
    <t>ID4YT</t>
  </si>
  <si>
    <t>WOS:000471682900054</t>
  </si>
  <si>
    <t>Tabassum, H; Mahmood, A; Zhu, BJ; Liang, ZB; Zhong, RQ; Guo, SJ; Zou, RQ</t>
  </si>
  <si>
    <t>Tabassum, Hassina; Mahmood, Asif; Zhu, Bingjun; Liang, Zibin; Zhong, Ruiqin; Guo, Shaojun; Zou, Ruqiang</t>
  </si>
  <si>
    <t>Recent advances in confining metal-based nanoparticles into carbon nanotubes for electrochemical energy conversion and storage devices</t>
  </si>
  <si>
    <t>EFFICIENT OXYGEN REDUCTION; HIGH-PERFORMANCE ELECTROCATALYSTS; ENHANCED CATALYTIC-ACTIVITY; HYDROGEN EVOLUTION; IN-SITU; BAMBOO-LIKE; SELECTIVE HYDROGENATION; ALLOY NANOPARTICLES; COBALT NANOPARTICLES; OXIDE NANOPARTICLES</t>
  </si>
  <si>
    <t>Nano-confinement of metal-based nanostructures in one-dimensional carbon nanotubes (M@CNTs) is an interesting and effective way to achieve new functional materials with unique physical and chemical properties for various energy applications with enhanced performance. In this unique structure, the inner cavity of CNTs can act as a nanoreactor with a diameter of a few nanometers and length in microns. The nano-confinement of metals into CNTs not only improves the local environment of CNTs but also prevents metal leaching and aggregation. This critical review summarizes recent advances in developing advanced nano-confinement methods for different functional nanoparticles, such as metals, metal oxides, metal sulfides, metal phosphides, metal carbides, etc. Particular attention is paid to their catalytic activities and stabilities, strategies for the enhancement of storage capacities of Zn-air batteries, Li-O-2 batteries and lithium ion batteries. The demonstrated examples provide an understanding of M@CNTs for use as electrocatalysts and electrodes for batteries. Finally, challenges and future prospects of M@CNTs are highlighted for electrochemical energy conversion and storage devices.</t>
  </si>
  <si>
    <t>[Tabassum, Hassina; Mahmood, Asif; Zhu, Bingjun; Liang, Zibin; Guo, Shaojun; Zou, Ruqiang] Peking Univ, Coll Engn, Dept Mat Sci &amp; Engn, Beijing Key Lab Theory &amp; Technol Adv Battery Mat, Beijing 100871, Peoples R China; [Zhong, Ruiqin] China Univ Petr, Key Lab Heavy Oil Proc, Beijing 102249, Peoples R China</t>
  </si>
  <si>
    <t>Guo, SJ; Zou, RQ (通讯作者)，Peking Univ, Coll Engn, Dept Mat Sci &amp; Engn, Beijing Key Lab Theory &amp; Technol Adv Battery Mat, Beijing 100871, Peoples R China.</t>
  </si>
  <si>
    <t>guosj@pku.edu.cn; rzou@pku.edu.cn</t>
  </si>
  <si>
    <t>National Natural Science Foundation of China [51825201]; National Key Research and Development Program of China [2017YFA0206701]</t>
  </si>
  <si>
    <t>National Natural Science Foundation of China(National Natural Science Foundation of China (NSFC)); National Key Research and Development Program of China</t>
  </si>
  <si>
    <t>This work was financially supported by the National Natural Science Foundation of China (51825201) and the National Key Research and Development Program of China (2017YFA0206701).</t>
  </si>
  <si>
    <t>10.1039/c9ee00315k</t>
  </si>
  <si>
    <t>JD3SV</t>
  </si>
  <si>
    <t>WOS:000489897600003</t>
  </si>
  <si>
    <t>Wang, JJ; Ye, LK; Gao, RX; Li, C; Zhang, LB</t>
  </si>
  <si>
    <t>Wang, Jinjiang; Ye, Lunkuan; Gao, Robert X.; Li, Chen; Zhang, Laibin</t>
  </si>
  <si>
    <t>Digital Twin for rotating machinery fault diagnosis in smart manufacturing</t>
  </si>
  <si>
    <t>INTERNATIONAL JOURNAL OF PRODUCTION RESEARCH</t>
  </si>
  <si>
    <t>Digital Twin; digital manufacturing; cyber-physical system; fault diagnosis</t>
  </si>
  <si>
    <t>CYBER-PHYSICAL SYSTEMS; BIG DATA; PROGNOSIS; FUTURE; TOOLS; MODEL</t>
  </si>
  <si>
    <t>With significant advancement in information technologies, Digital Twin has gained increasing attention as it offers an enabling tool to realise digitally-driven, cloud-enabled manufacturing. Given the nonlinear dynamics and uncertainty involved during the process of machinery degradation, proper design and adaptability of a Digital Twin model remain a challenge. This paper presents a Digital Twin reference model for rotating machinery fault diagnosis. The requirements for constructing the Digital Twin model are discussed, and a model updating scheme based on parameter sensitivity analysis is proposed to enhance the model adaptability. Experimental data are collected from a rotor system that emulates an unbalance fault and its progression. The data are then input to a Digital Twin model of the rotor system to investigate its ability of unbalance quantification and localisation for fault diagnosis. The results show that the constructed Digital Twin rotor model enables accurate diagnosis and adaptive degradation analysis.</t>
  </si>
  <si>
    <t>[Wang, Jinjiang; Ye, Lunkuan; Li, Chen; Zhang, Laibin] China Univ Petr, Sch Mech &amp; Transportat Engn, Beijing 102249, Peoples R China; [Gao, Robert X.] Case Western Reserve Univ, Dept Mech &amp; Aerosp Engn, Cleveland, OH 44106 USA</t>
  </si>
  <si>
    <t>China University of Petroleum; Case Western Reserve University</t>
  </si>
  <si>
    <t>Wang, JJ (通讯作者)，China Univ Petr, Sch Mech &amp; Transportat Engn, Beijing 102249, Peoples R China.;Gao, RX (通讯作者)，Case Western Reserve Univ, Dept Mech &amp; Aerosp Engn, Cleveland, OH 44106 USA.</t>
  </si>
  <si>
    <t>jwang@cup.edu.cn; rxg396@case.edu</t>
  </si>
  <si>
    <t>Gao, Robert X/0000-0003-3595-3728; Wang, Jinjiang/0000-0003-0163-4446</t>
  </si>
  <si>
    <t>National Natural Science Foundation of China [51504274]; National Key Research and Development Program of China [2016YFC0802103]; Science Foundation of China University of Petroleum, Beijing [ZX20180008]</t>
  </si>
  <si>
    <t>National Natural Science Foundation of China(National Natural Science Foundation of China (NSFC)); National Key Research and Development Program of China; Science Foundation of China University of Petroleum, Beijing</t>
  </si>
  <si>
    <t>This research acknowledges the financial support provided by the National Natural Science Foundation of China [grant number 2016YFC0802103], the National Key Research and Development Program of China [grant number 2016YFC0802103], National Natural Science Foundation of China [grant number 51504274], and Science Foundation of China University of Petroleum, Beijing [grant number ZX20180008]. The constructive comments from the anonymous reviews are greatly appreciated to improve the paper.</t>
  </si>
  <si>
    <t>TAYLOR &amp; FRANCIS LTD</t>
  </si>
  <si>
    <t>ABINGDON</t>
  </si>
  <si>
    <t>2-4 PARK SQUARE, MILTON PARK, ABINGDON OR14 4RN, OXON, ENGLAND</t>
  </si>
  <si>
    <t>0020-7543</t>
  </si>
  <si>
    <t>1366-588X</t>
  </si>
  <si>
    <t>INT J PROD RES</t>
  </si>
  <si>
    <t>Int. J. Prod. Res.</t>
  </si>
  <si>
    <t>JUN 18</t>
  </si>
  <si>
    <t>SI</t>
  </si>
  <si>
    <t>10.1080/00207543.2018.1552032</t>
  </si>
  <si>
    <t>Engineering, Industrial; Engineering, Manufacturing; Operations Research &amp; Management Science</t>
  </si>
  <si>
    <t>Engineering; Operations Research &amp; Management Science</t>
  </si>
  <si>
    <t>IH1KX</t>
  </si>
  <si>
    <t>WOS:000474250800009</t>
  </si>
  <si>
    <t>Cheng, C; Ren, XH; Wang, Z; Yan, C</t>
  </si>
  <si>
    <t>Cheng, Cheng; Ren, Xiaohang; Wang, Zhen; Yan, Cheng</t>
  </si>
  <si>
    <t>Heterogeneous impacts of renewable energy and environmental patents on CO2 emission - Evidence from the BRIICS</t>
  </si>
  <si>
    <t>BRIICS; CO2 emissions; Environmental patent; Panel quantile regression; Renewable energy</t>
  </si>
  <si>
    <t>UNIT-ROOT TESTS; ECONOMIC-GROWTH; KUZNETS CURVE; PANEL-DATA; EMPIRICAL-ANALYSIS; CARBON EMISSIONS; FRESH EVIDENCE; POWER-PLANTS; NATURAL-GAS; CONSUMPTION</t>
  </si>
  <si>
    <t>The study explores the impacts of renewable energy, environmental patents, economic growth and other variables on the CO2 emission per capita from 2000 to 2013 for the BRIICS countries. Using both the panel OLS methods and panel quantile regression method, we find that the effects of the determinant variables are heterogeneous across quantiles. Specifically, renewable energy supply reduces CO2 emissions per capita, with the strongest effect at the 95th quantile. Development of environmental patents accelerates carbon emissions per capita, but only significantly affects the CO2 emissions per capita at the upper tail of the conditional distribution. GDP per capita enhances CO2 emissions per capita, with the most substantial effect in the 5th quantile. Exports increase carbon emissions per capita with an asymmetric inverted U-sharped impact. Foreign direct investment reduces carbon emissions per capita, but only significantly influences the carbon emissions per capita at the medium and upper of the conditional distribution. Domestic credit to private sectors raises carbon emissions per capita with gradually decreasing impacts along all quantiles. We propose several policy recommendations based on the results. (C) 2019 Elsevier B.V. All rights reserved.</t>
  </si>
  <si>
    <t>[Cheng, Cheng] Shanxi Univ Finance &amp; Econ, Sch Management Sci &amp; Engn, 696 Wucheng Rd, Taiyuan 030006, Shanxi, Peoples R China; [Ren, Xiaohang] Univ Southampton, Sch Math Sci, Southampton SO17 1BJ, Hants, England; [Wang, Zhen] China Univ Petr, Acad Chinese Energy Strategy, 18 Fuxue Rd, Beijing 102249, Peoples R China; [Yan, Cheng] Essex Business Sch, Colchester CO4 3SQ, Essex, England</t>
  </si>
  <si>
    <t>Ren, XH (通讯作者)，Univ Southampton, Sch Math Sci, Southampton SO17 1BJ, Hants, England.</t>
  </si>
  <si>
    <t>x.ren@soton.ac.uk</t>
  </si>
  <si>
    <t>Ren, Xiaohang/0000-0002-9097-580X; Cheng, Cheng/0000-0003-3468-831X</t>
  </si>
  <si>
    <t>Young Fund of Shanxi University of Finance and Economics [QN-2018002]; National Natural Science Foundation of China [71774105]; Fund for Shanxi Key Subjects Construction (FSKSC)</t>
  </si>
  <si>
    <t>Young Fund of Shanxi University of Finance and Economics; National Natural Science Foundation of China(National Natural Science Foundation of China (NSFC)); Fund for Shanxi Key Subjects Construction (FSKSC)</t>
  </si>
  <si>
    <t>This work is supported by the Young Fund of Shanxi University of Finance and Economics (no. QN-2018002), National Natural Science Foundation of China (no. 71774105) and the Fund for Shanxi Key Subjects Construction (FSKSC).</t>
  </si>
  <si>
    <t>ELSEVIER SCIENCE BV</t>
  </si>
  <si>
    <t>PO BOX 211, 1000 AE AMSTERDAM, NETHERLANDS</t>
  </si>
  <si>
    <t>JUN 10</t>
  </si>
  <si>
    <t>10.1016/j.scitotenv.2019.02.063</t>
  </si>
  <si>
    <t>HQ9VV</t>
  </si>
  <si>
    <t>WOS:000462776800122</t>
  </si>
  <si>
    <t>MAY 15</t>
  </si>
  <si>
    <t>Yu, CX; Shao, YF; Wang, K; Zhang, LP</t>
  </si>
  <si>
    <t>Yu, Chunxia; Shao, Yifan; Wang, Kai; Zhang, Luping</t>
  </si>
  <si>
    <t>A group decision making sustainable supplier selection approach using extended TOPSIS under interval-valued Pythagorean fuzzy environment</t>
  </si>
  <si>
    <t>EXPERT SYSTEMS WITH APPLICATIONS</t>
  </si>
  <si>
    <t>Sustainable supplier selection; Group decision making; TOPSIS; Interval-valued Pythagorean fuzzy set</t>
  </si>
  <si>
    <t>ORDER ALLOCATION; VIKOR METHOD; CRITERIA; MODEL; MEMBERSHIP; EXTENSION; FRAMEWORK</t>
  </si>
  <si>
    <t>Due to the increasing awareness of environmental and social issues, sustainable supplier selection becomes an important problem. The aim of this paper is to develop a novel group decision making sustainable supplier selection approach using extended Techniques for Order Preferences by Similarity to Ideal Solution (TOPSIS) under interval-valued Pythagorean fuzzy environment. Sustainable supplier selection often involves uncertain information due to the subjective nature of human judgments, and the interval-valued Pythagorean fuzzy set (IVPFS) has great ability to address strong fuzziness, ambiguity and inexactness during the decision-making process. The first contribution of this research is to use the IVPFS to capture the uncertain information of decision makers. Moreover, sustainable supplier selection often involves multiple decision makers from different groups. The second contribution of this research is to develop a group decision making approach for sustainable supplier selection. TOPSIS is the most commonly used technique in sustainable supplier selection. The third contribution of this research is to propose an extended TOPSIS method by integrating distance and similarity between alternatives concurrently to evaluate performances of suppliers. In this research, the group decision making approach and extended TOPSIS method is also extended to IVPFSs. Finally, experiments are conducted to verify the feasibility and efficiency of the proposed sustainable supplier selection approach. Experiments results show that the proposed approach is effective and efficient to help decision makers to select optimal sustainable suppliers. Therefore, the proposed approach can be applied by managers to evaluate and determine appropriate suppliers in sustainable supplier selection process. (C) 2018 Elsevier Ltd. All rights reserved.</t>
  </si>
  <si>
    <t>[Yu, Chunxia; Shao, Yifan] China Univ Petr, Sch Econ &amp; Management, Beijing 102249, Peoples R China; [Wang, Kai] Wuhan Univ, Econ &amp; Management Sch, Dept Management Sci &amp; Engn, Wuhan, Hubei, Peoples R China; [Zhang, Luping] Southwestern Univ Finance &amp; Econ, Res Inst Econ &amp; Management, Chengdu, Sichuan, Peoples R China</t>
  </si>
  <si>
    <t>China University of Petroleum; Wuhan University; Southwestern University of Finance &amp; Economics - China</t>
  </si>
  <si>
    <t>Wang, K (通讯作者)，Wuhan Univ, Econ &amp; Management Sch, Dept Management Sci &amp; Engn, Wuhan, Hubei, Peoples R China.</t>
  </si>
  <si>
    <t>yuchunxiasd@163.com; 519655766@qq.com; kai.wang@whu.edu.cn; nguzlp@gmail.com</t>
  </si>
  <si>
    <t>National Natural Science Foundation of China [71501187, 71671131]; Fundamental Research Funds for the Central Universities</t>
  </si>
  <si>
    <t>National Natural Science Foundation of China(National Natural Science Foundation of China (NSFC)); Fundamental Research Funds for the Central Universities(Fundamental Research Funds for the Central Universities)</t>
  </si>
  <si>
    <t>The authors would like to acknowledge the financial support of the National Natural Science Foundation of China (No. 71501187 and 71671131) and the Fundamental Research Funds for the Central Universities.</t>
  </si>
  <si>
    <t>PERGAMON-ELSEVIER SCIENCE LTD</t>
  </si>
  <si>
    <t>THE BOULEVARD, LANGFORD LANE, KIDLINGTON, OXFORD OX5 1GB, ENGLAND</t>
  </si>
  <si>
    <t>0957-4174</t>
  </si>
  <si>
    <t>1873-6793</t>
  </si>
  <si>
    <t>EXPERT SYST APPL</t>
  </si>
  <si>
    <t>Expert Syst. Appl.</t>
  </si>
  <si>
    <t>MAY 1</t>
  </si>
  <si>
    <t>10.1016/j.eswa.2018.12.010</t>
  </si>
  <si>
    <t>Computer Science, Artificial Intelligence; Engineering, Electrical &amp; Electronic; Operations Research &amp; Management Science</t>
  </si>
  <si>
    <t>Computer Science; Engineering; Operations Research &amp; Management Science</t>
  </si>
  <si>
    <t>HK1KV</t>
  </si>
  <si>
    <t>WOS:000457664700001</t>
  </si>
  <si>
    <t>Chen, L; Zuo, L; Jiang, ZX; Jiang, S; Liu, KY; Tan, JQ; Zhang, LC</t>
  </si>
  <si>
    <t>Chen, Lei; Zuo, Luo; Jiang, Zhenxue; Jiang, Shu; Liu, Keyu; Tan, Jingqiang; Zhang, Luchuan</t>
  </si>
  <si>
    <t>Mechanisms of shale gas adsorption: Evidence from thermodynamics and kinetics study of methane adsorption on shale</t>
  </si>
  <si>
    <t>Shale gas; Methane adsorption; Adsorption mechanisms; Thermodynamics; Kinetics</t>
  </si>
  <si>
    <t>HIGH-PRESSURE METHANE; NORTHEASTERN BRITISH-COLUMBIA; FORT-WORTH BASIN; MISSISSIPPIAN BARNETT SHALE; UPPER YANGTZE PLATFORM; ORGANIC-RICH SHALES; NORTH-CENTRAL TEXAS; SICHUAN BASIN; GEOLOGICAL CONTROLS; LONGMAXI SHALE</t>
  </si>
  <si>
    <t>Studies on the mechanisms of shale gas adsorption are of great significance for shale gas accumulation and reserves evaluation. In order to investigate the mechanisms of shale gas adsorption from the perspective of methane adsorption thermodynamics and kinetics, high-pressure methane adsorption and adsorption kinetics experiments were measured at 40.6 degrees C, 60.6 degrees C, 75.6 degrees C and 95.6 degrees C at pressures up to 52 MPa for the Lower Silurian Longmaxi shale sample collected from the Southern Sichuan Basin, China. The adsorption isotherms and kinetics curves of methane were obtained and a detailed analysis was performed. The results indicate that (1) Under the condition of 0-52 MPa, the absolute adsorption isotherm of methane on shale has the characteristics of type I adsorption isotherm. Temperature has an important effect on the maximum excess and absolute adsorption of methane. At the same temperature, the absolute adsorption amount of methane on shale increases slower at a higher pressure, which suggests that the methane adsorption rate decreases at a higher pressure. (2) The average isosteric heat of adsorption of methane on shale is 21.06 kJ/mol, indicating that the dominant adsorption process of methane on shale may be physical adsorption. The isosteric heat of adsorption increases with increasing absolute methane adsorption amount, indicating that the adsorption heat is mainly affected by the interaction between the adsorbed methane molecules. (3) Bangham kinetic model can be used to describe the dynamic adsorption process of methane on shale. Higher temperature and pressure lead to a lower Bangham adsorption rate constant, which makes it more difficult to adsorb methane molecules for shale. This is consistent with the conclusion drawn from the thermodynamics study of absolute adsorption isotherms of methane on shale.</t>
  </si>
  <si>
    <t>[Chen, Lei; Jiang, Zhenxue] China Univ Petr, State Key Lab Petr Resources &amp; Prospecting, Beijing 102249, Peoples R China; [Chen, Lei; Jiang, Zhenxue] China Univ Petr, Unconvent Oil &amp; Gas Cooperat Innovat Ctr, Beijing 102249, Peoples R China; [Chen, Lei; Jiang, Shu; Zhang, Luchuan] Univ Utah, Energy &amp; Geosci Inst, Salt Lake City, UT 84108 USA; [Zuo, Luo] Sinopec Res Inst Petr Engn, Beijing 100029, Peoples R China; [Jiang, Shu] China Univ Geosci, Minist Educ, Key Lab Tecton &amp; Petr Resources, Wuhan 430074, Hubei, Peoples R China; [Liu, Keyu] China Univ Petr, Sch Geosci, Qingdao 266580, Shandong, Peoples R China; [Tan, Jingqiang] Cent South Univ, Sch Geosci &amp; Infophys, Changsha 410012, Hunan, Peoples R China</t>
  </si>
  <si>
    <t>China University of Petroleum; China University of Petroleum; Utah System of Higher Education; University of Utah; Sinopec; China University of Geosciences; China University of Petroleum; Central South University</t>
  </si>
  <si>
    <t>Jiang, ZX (通讯作者)，China Univ Petr, State Key Lab Petr Resources &amp; Prospecting, Beijing 102249, Peoples R China.;Jiang, S (通讯作者)，Univ Utah, Energy &amp; Geosci Inst, Salt Lake City, UT 84108 USA.</t>
  </si>
  <si>
    <t>jzxuecup@126.com; sjiang@egi.utah.edu</t>
  </si>
  <si>
    <t>Jiang, Shu/AAL-9260-2020; Tan, Jingqiang/L-6477-2015</t>
  </si>
  <si>
    <t>Tan, Jingqiang/0000-0002-7015-0528</t>
  </si>
  <si>
    <t>National Science and Technology Major Project [2016ZX05034-001]; National Natural Science Foundation of China [41472112]; China Scholarship Council [201706440133]</t>
  </si>
  <si>
    <t>National Science and Technology Major Project; National Natural Science Foundation of China(National Natural Science Foundation of China (NSFC)); China Scholarship Council(China Scholarship Council)</t>
  </si>
  <si>
    <t>The authors would like to acknowledge the financial support of the National Science and Technology Major Project (No. 2016ZX05034-001) and the National Natural Science Foundation of China (No. 41472112). Special thanks are given to the China Scholarship Council (No. 201706440133) for sponsoring the first author to be a visiting scholar in the University of Utah.</t>
  </si>
  <si>
    <t>10.1016/j.cej.2018.11.185</t>
  </si>
  <si>
    <t>HJ3TN</t>
  </si>
  <si>
    <t>WOS:000457096400056</t>
  </si>
  <si>
    <t>Dong, XH; Liu, HQ; Chen, ZX; Wu, KL; Lu, N; Zhang, QC</t>
  </si>
  <si>
    <t>Dong, Xiaohu; Liu, Huiqing; Chen, Zhangxin; Wu, Keliu; Lu, Ning; Zhang, Qichen</t>
  </si>
  <si>
    <t>Enhanced oil recovery techniques for heavy oil and oilsands reservoirs after steam injection</t>
  </si>
  <si>
    <t>Steam injection; Heavy oil reservoir; Enhanced oil recovery; Hybrid thermal process; Mechanism</t>
  </si>
  <si>
    <t>ASSISTED-GRAVITY-DRAINAGE; IN-SITU COMBUSTION; OVER-SOLVENT INJECTION; KERN RIVER FIELD; BITUMEN RECOVERY; NONCONDENSABLE GAS; WETTABILITY ALTERATION; 10-PATTERN STEAMFLOOD; NUMERICAL-SIMULATION; ATHABASCA BITUMEN</t>
  </si>
  <si>
    <t>The in-situ steam-based technology is still the main exploitation method for heavy oil and oilsands resources all over the world. But currently most of the steam-based processes (e.g., cyclic steam stimulation (CSS), steam flooding and steam assisted gravity drainage (SAGD)) in heavy oilfields have entered into an exhaustion stage. Considering long-lasting steam-rock interactions, how to further enhance the heavy oil and bitumen recovery in the post steam injection era is currently challenging. In this paper, we present a comprehensive and critical review of the enhanced oil recovery (EOR) processes in the post steam injection era in both experimental and field cases. Specifically, the paper presents an overview on the recovery mechanisms and field performance of thermal EOR processes by reservoir lithology (sandstone and carbonate formations) and offshore versus onshore oilfields. Typical processes include an in-situ combustion process, a thermal-solvent process, a thermal-NCG (non-condensable gas, e.g., N-2, flue gas and air) process, and a thermal-chemical (e.g., polymer, surfactant, gel and foam) process. Some other processes and new processes are also presented in this work. This review shows that offshore heavy oilfields will be the future exploitation focus. Moreover, currently several steam-based projects and thermal-NCG projects have been operated in Emeraude Field in Congo and Bohai Bay in China. A growing trend is also found for an in-situ combustion process and a solvent assisted process in both offshore and onshore heavy oilfields, such as EOR projects in North America, North Sea, Bohai Bay and Xinjiang. The multicomponent thermal fluids injection process in offshore and the thermal-CO2 and thermal-chemical (surfactant and foam) processes in onshore heavy oil reservoirs are some of the opportunities identified for the next decade based on preliminary evaluations and proposed or ongoing pilot projects. Furthermore, the new processes of an electrical method, in-situ upgrading (e.g., ionic liquids, addition of catalyst and steam-nanoparticles) and novel wellbore configurations have also gained some attention. We point out that there are some newly proposed recovery techniques that are still limited to a laboratory scale study, with the need for further investigations. In such a time of low oil prices, cost optimization will be the top priority for all the oil companies in the world. This critical review will help them identify the next challenges and opportunities in the EOR potential of heavy oil and bitumen production in the post steam injection era.</t>
  </si>
  <si>
    <t>[Dong, Xiaohu; Liu, Huiqing; Chen, Zhangxin; Wu, Keliu; Lu, Ning; Zhang, Qichen] China Univ Petr, State Key Lab Petr Resources &amp; Prospecting, Beijing 102249, Peoples R China; [Dong, Xiaohu; Liu, Huiqing; Wu, Keliu; Lu, Ning; Zhang, Qichen] China Univ Petr, MOE Key Lab Petr Engn, Beijing 102249, Peoples R China; [Chen, Zhangxin] Univ Calgary, Dept Chem &amp; Petr Engn, Calgary, AB T2N 1N4, Canada</t>
  </si>
  <si>
    <t>China University of Petroleum; China University of Petroleum; University of Calgary</t>
  </si>
  <si>
    <t>Dong, XH; Chen, ZX (通讯作者)，China Univ Petr, State Key Lab Petr Resources &amp; Prospecting, Beijing 102249, Peoples R China.</t>
  </si>
  <si>
    <t>donghu820@163.com; zhachen@ucalgary.ca</t>
  </si>
  <si>
    <t>Beijing Natural Science Foundation [2184120]; Science Foundation of China University of Petroleum, Beijing [2462016YJRC035]; National Science and Technology Major Project of China [2016ZX05031003004]; NSERC/Energi Simulation and Alberta Innovates Chairs</t>
  </si>
  <si>
    <t>Beijing Natural Science Foundation(Beijing Natural Science Foundation); Science Foundation of China University of Petroleum, Beijing; National Science and Technology Major Project of China; NSERC/Energi Simulation and Alberta Innovates Chairs</t>
  </si>
  <si>
    <t>This work was financially supported by the Beijing Natural Science Foundation (2184120), Science Foundation of China University of Petroleum, Beijing (No. 2462016YJRC035), the National Science and Technology Major Project of China (2016ZX05031003004) and NSERC/Energi Simulation and Alberta Innovates Chairs. This paper is a modified and improved version of SPE 190195, which was presented at the SPE IOR Conference, Tulsa, Oklahoma, USA, 14-18 April 2018.</t>
  </si>
  <si>
    <t>10.1016/j.apenergy.2019.01.244</t>
  </si>
  <si>
    <t>HQ8QJ</t>
  </si>
  <si>
    <t>WOS:000462690100091</t>
  </si>
  <si>
    <t>Zhang, MR; Su, RG; Zhong, J; Fei, L; Cai, W; Guan, QW; Li, WJ; Li, N; Chen, YS; Cai, LL; Xu, Q</t>
  </si>
  <si>
    <t>Zhang, Miaoran; Su, Rigu; Zhong, Jian; Fei, Ling; Cai, Wei; Guan, Qingwen; Li, Weijun; Li, Neng; Chen, Yusheng; Cai, Lulu; Xu, Quan</t>
  </si>
  <si>
    <t>Red/orange dual-emissive carbon dots for pH sensing and cell imaging</t>
  </si>
  <si>
    <t>NANO RESEARCH</t>
  </si>
  <si>
    <t>carbon cell imaging; dual-emissive; photoluminescence; pH-sensitive; Ag+ probe</t>
  </si>
  <si>
    <t>GRAPHENE QUANTUM DOTS; FACILE SYNTHESIS; NANODOTS; NITROGEN; SULFUR; COLOR; FLUORESCENCE; SCALE; STATE</t>
  </si>
  <si>
    <t>The dual-emissive N, S co-doped carbon dots (N, S-CDs) with a long emission wavelength were synthesized via solvothermal method. The N, S-CDs possess relatively high photoluminescence (PL) quantum yield (QY) (35.7%) towards near-infrared fluorescent peak up to 648 nm. With the advanced characterization techniques including X-ray photoelectron spectroscopy (XPS), Fourier transform infrared spectroscopy (FTIR), etc. It is found that the doped N, S elements play an important role in the formation of high QY CDs. The N, S-CDs exist distinct pH-sensitive feature with reversible fluorescence in a good linear relationship with pH values in the range of 1.0-13.0. What is more, N, S-CDs can be used as an ultrasensitive Ag+ probe sensor with the resolution up to 0.4 M. This finding will expand the application of as prepared N, S-CDs in sensing and environmental fields.</t>
  </si>
  <si>
    <t>[Zhang, Miaoran; Su, Rigu; Cai, Wei; Guan, Qingwen; Li, Weijun; Xu, Quan] China Univ Petr, Beijing Key Lab Biogas Upgrading Utilizat, State Key Lab Heavy Oil Proc, Beijing 102249, Peoples R China; [Zhong, Jian; Cai, Lulu] Univ Elect Sci &amp; Technol China, Sichuan Prov Peoples Hosp, Dept Pharm, Personalized Drug Therapy Key Lab Sichuan Prov, Chengdu 611731, Sichuan, Peoples R China; [Zhong, Jian] North Sichuan Med Coll, Sch Pharm, Nanchong 637000, Peoples R China; [Fei, Ling] Univ Louisiana Lafayette, Dept Chem Engn, Lafayette, LA 70504 USA; [Li, Neng] Wuhan Univ Technol, State Key Lab Silicate Mat Architectures, Wuhan 430070, Peoples R China; [Chen, Yusheng] Univ Akron, Dept Chem, Akron, OH 44325 USA</t>
  </si>
  <si>
    <t>China University of Petroleum; Sichuan Provincial People's Hospital; University of Electronic Science &amp; Technology of China; North Sichuan Medical University; University of Louisiana Lafayette; Wuhan University of Technology; University System of Ohio; University of Akron</t>
  </si>
  <si>
    <t>Xu, Q (通讯作者)，China Univ Petr, Beijing Key Lab Biogas Upgrading Utilizat, State Key Lab Heavy Oil Proc, Beijing 102249, Peoples R China.;Cai, LL (通讯作者)，Univ Elect Sci &amp; Technol China, Sichuan Prov Peoples Hosp, Dept Pharm, Personalized Drug Therapy Key Lab Sichuan Prov, Chengdu 611731, Sichuan, Peoples R China.</t>
  </si>
  <si>
    <t>cailulu@med.uestc.edu.cn; xuquan@cup.edu.cn</t>
  </si>
  <si>
    <t>Beijing Nova Program Interdisciplinary Studies Cooperative Project [Z181100006218138]; Science Foundation of China University of Petroleum-Beijing [2462018BJC004]; National Key Specialty Construction Project of Clinical Pharmacy [30305030698]; Research Funding of Sichuan Provincial People's Hospital [2017LY08]</t>
  </si>
  <si>
    <t>Beijing Nova Program Interdisciplinary Studies Cooperative Project; Science Foundation of China University of Petroleum-Beijing; National Key Specialty Construction Project of Clinical Pharmacy; Research Funding of Sichuan Provincial People's Hospital</t>
  </si>
  <si>
    <t>We thank Beijing Nova Program Interdisciplinary Studies Cooperative Project (No. Z181100006218138), Science Foundation of China University of Petroleum-Beijing (No. 2462018BJC004), National Key Specialty Construction Project of Clinical Pharmacy (No. 30305030698) and Research Funding of Sichuan Provincial People's Hospital (No. 2017LY08) for the support.</t>
  </si>
  <si>
    <t>TSINGHUA UNIV PRESS</t>
  </si>
  <si>
    <t>B605D, XUE YAN BUILDING, BEIJING, 100084, PEOPLES R CHINA</t>
  </si>
  <si>
    <t>1998-0124</t>
  </si>
  <si>
    <t>1998-0000</t>
  </si>
  <si>
    <t>NANO RES</t>
  </si>
  <si>
    <t>Nano Res.</t>
  </si>
  <si>
    <t>10.1007/s12274-019-2293-z</t>
  </si>
  <si>
    <t>Chemistry, Physical; Nanoscience &amp; Nanotechnology; Materials Science, Multidisciplinary; Physics, Applied</t>
  </si>
  <si>
    <t>HR2YM</t>
  </si>
  <si>
    <t>WOS:000463003600013</t>
  </si>
  <si>
    <t>Zhang, LP; Lin, CY; Zhang, DT; Gong, LL; Zhu, YH; Zhao, ZH; Xu, Q; Li, HJ; Xia, ZH</t>
  </si>
  <si>
    <t>Zhang, Lipeng; Lin, Chun-Yu; Zhang, Detao; Gong, Lele; Zhu, Yonghao; Zhao, Zhenghang; Xu, Quan; Li, Hejun; Xia, Zhenhai</t>
  </si>
  <si>
    <t>Guiding Principles for Designing Highly Efficient Metal-Free Carbon Catalysts</t>
  </si>
  <si>
    <t>carbon nanomaterials; design principles; DFT calculations; electrocatalysts; photocatalysts</t>
  </si>
  <si>
    <t>OXYGEN REDUCTION REACTION; NITROGEN-DOPED GRAPHENE; NITRIDE (G-C3N4)-BASED PHOTOCATALYSTS; HIGH ELECTROCATALYTIC ACTIVITY; TOTAL-ENERGY CALCULATIONS; FREE COUNTER ELECTRODES; CO2 REDUCTION; ELECTROCHEMICAL REDUCTION; FUNCTIONALIZED GRAPHENE; BIFUNCTIONAL CATALYSTS</t>
  </si>
  <si>
    <t>Carbon nanomaterials are promising metal-free catalysts for energy conversion and storage, but the catalysts are usually developed via traditional trial-and-error methods. To rationally design and accelerate the search for the highly efficient catalysts, it is necessary to establish design principles for the carbon-based catalysts. Here, theoretical analysis and material design of metal-free carbon nanomaterials as efficient photo-/electrocatalysts to facilitate the critical chemical reactions in clean and sustainable energy technologies are reviewed. These reactions include the oxygen reduction reaction in fuel cells, the oxygen evolution reaction in metal-air batteries, the iodine reduction reaction in dye-sensitized solar cells, the hydrogen evolution reaction in water splitting, and the carbon dioxide reduction in artificial photosynthesis. Basic catalytic principles, computationally guided design approaches and intrinsic descriptors, catalytic material design strategies, and future directions are discussed for the rational design and synthesis of highly efficient carbon-based catalysts for clean energy technologies.</t>
  </si>
  <si>
    <t>[Zhang, Lipeng; Zhang, Detao; Gong, Lele; Zhu, Yonghao] Beijing Univ Chem Technol, Coll Energy, Beijing Adv Innovat Ctr Soft Matter Sci &amp; Engn, Beijing 100029, Peoples R China; [Lin, Chun-Yu; Zhao, Zhenghang; Xia, Zhenhai] Univ North Texas, Dept Mat Sci &amp; Engn, Denton, TX 76203 USA; [Xu, Quan] China Univ Petr, State Key Lab Heavy Oil Proc, Beijing 102249, Peoples R China; [Li, Hejun] Northwestern Polytech Univ, Sch Mat Sci &amp; Engn, Xian 710072, Shaanxi, Peoples R China</t>
  </si>
  <si>
    <t>Beijing University of Chemical Technology; University of North Texas System; University of North Texas Denton; China University of Petroleum; Northwestern Polytechnical University</t>
  </si>
  <si>
    <t>Xia, ZH (通讯作者)，Univ North Texas, Dept Mat Sci &amp; Engn, Denton, TX 76203 USA.</t>
  </si>
  <si>
    <t>Zhenhai.xia@unt.edu</t>
  </si>
  <si>
    <t>The authors thank the National Key Research and Development Program of China (Grant No. 2017YFA0206500), the National Natural Science Foundation of China (Grant No. 51732002), and the National Science Foundation (Grant Nos. 1561886, 1363123, and 1662288) for the support of this research.</t>
  </si>
  <si>
    <t>MAR 27</t>
  </si>
  <si>
    <t>10.1002/adma.201805252</t>
  </si>
  <si>
    <t>HS6HA</t>
  </si>
  <si>
    <t>WOS:000463970200014</t>
  </si>
  <si>
    <t>Wang, JY; Dong, KY</t>
  </si>
  <si>
    <t>Wang, Jingyi; Dong, Kangyin</t>
  </si>
  <si>
    <t>What drives environmental degradation? Evidence from 14 Sub-Saharan African countries</t>
  </si>
  <si>
    <t>Environmental degradation; Ecological footprint; Non-renewable and renewable energy consumption; Cross-sectional dependence; Sub-Saharan Africa</t>
  </si>
  <si>
    <t>RENEWABLE ENERGY-CONSUMPTION; FOREIGN DIRECT-INVESTMENT; CARBON-DIOXIDE EMISSIONS; KUZNETS CURVE HYPOTHESIS; NATURAL-GAS CONSUMPTION; PANEL-DATA EVIDENCE; CO2 EMISSIONS; ECONOMIC-GROWTH; ECOLOGICAL FOOTPRINT; EMPIRICAL-EVIDENCE</t>
  </si>
  <si>
    <t>Although Sub-Saharan Africa (SSA) countries make less environmental pollution compared with other regions, the notably increasing economic growth and accelerating process of urbanization have resulted in the increase of energy needs and, thus, lead to environmental degradation. To empirically investigate the determinants of environmental degradation by accounting for the significant roles played by economic growth, non-renewable and renewable energy consumption, and urbanization, a balanced panel dataset of 14 SSA countries over 1990-2014 is utilized. Also, the ecological footprint (EF), considered a more comprehensive indicator, is used as a proxy of environmental degradation. The results confirm strong cross-sectional dependence within the SSA countries. The Augmented Mean Group (AMG) estimator indicates that economic growth, non-renewable energy consumption, and urbanization exert positive effects on the EF in the SSA countries, while renewable energy consumption plays a negative role in the EF. Moreover, bidirectional long-run causality runs among economic growth, non-renewable consumption, urbanization, and the EF; in contrast, unidirectional causality is found to run from renewable energy consumption to the EF. Therefore, for the SSA countries, the upgrading of industrial structure and further improvement of renewable energy are needed. In addition, urbanization plays a crucial role in contributing to environmental degradation and requires immediate policy response in the SSA countries. (C) 2018 Elsevier B.V. All rights reserved.</t>
  </si>
  <si>
    <t>[Wang, Jingyi] Chinese Acad Agr Sci, Inst Agr Econ &amp; Dev, Beijing 100081, Peoples R China; [Dong, Kangyin] China Univ Petr, Sch Business Adm, Beijing 102249, Peoples R China; [Wang, Jingyi; Dong, Kangyin] Rutgers State Univ, Dept Agr Food &amp; Resource Econ, New Brunswick, NJ 08901 USA</t>
  </si>
  <si>
    <t>Chinese Academy of Agricultural Sciences; Institute of Agricultural Economics &amp; Development, CAAS; China University of Petroleum; Rutgers State University New Brunswick</t>
  </si>
  <si>
    <t>Dong, KY (通讯作者)，China Univ Petr, Sch Business Adm, Beijing 102249, Peoples R China.</t>
  </si>
  <si>
    <t>dongkangyin@gmail.com</t>
  </si>
  <si>
    <t xml:space="preserve">Dong, Kangyin/0000-0002-5776-1498; </t>
  </si>
  <si>
    <t>National Social Science Foundation of China [71761147005]; science and technology innovation project of Chinese Academy of Agricultural Science [CAAS-ASTIP-2016-AII]</t>
  </si>
  <si>
    <t>This research is financially supported by the National Social Science Foundation of China (Grant No. 71761147005) and the science and technology innovation project of Chinese Academy of Agricultural Science (Grant No. CAAS-ASTIP-2016-AII). Also, we gratefully acknowledge the editors and three anonymous reviewers for their insightful and helpful comments. All remaining errors are our own.</t>
  </si>
  <si>
    <t>MAR 15</t>
  </si>
  <si>
    <t>10.1016/j.scitotenv.2018.11.354</t>
  </si>
  <si>
    <t>HG5SP</t>
  </si>
  <si>
    <t>WOS:000455039600017</t>
  </si>
  <si>
    <t>Zhu, C; Niu, XX; Fu, YH; Li, NX; Hu, C; Chen, YH; He, X; Na, GR; Liu, PF; Zai, HC; Ge, Y; Lu, Y; Ke, XX; Bai, Y; Yang, SH; Chen, PW; Li, YJ; Sui, ML; Zhang, LJ; Zhou, HP; Chen, Q</t>
  </si>
  <si>
    <t>Zhu, Cheng; Niu, Xiuxiu; Fu, Yuhao; Li, Nengxu; Hu, Chen; Chen, Yihua; He, Xin; Na, Guangren; Liu, Pengfei; Zai, Huachao; Ge, Yang; Lu, Yue; Ke, Xiaoxing; Bai, Yang; Yang, Shihe; Chen, Pengwan; Li, Yujing; Sui, Manling; Zhang, Lijun; Zhou, Huanping; Chen, Qi</t>
  </si>
  <si>
    <t>Strain engineering in perovskite solar cells and its impacts on carrier dynamics</t>
  </si>
  <si>
    <t>ORGANIC-INORGANIC PEROVSKITES; TOTAL-ENERGY CALCULATIONS; STRESS GRADIENT ANALYSIS; LEAD IODIDE PEROVSKITES; HIGH-EFFICIENCY; METHYLAMMONIUM; SEMICONDUCTORS; SEGREGATION; TRIHALIDE; TRANSPORT</t>
  </si>
  <si>
    <t>The mixed halide perovskites have emerged as outstanding light absorbers for efficient solar cells. Unfortunately, it reveals inhomogeneity in these polycrystalline films due to composition separation, which leads to local lattice mismatches and emergent residual strains consequently. Thus far, the understanding of these residual strains and their effects on photovoltaic device performance is absent. Herein we study the evolution of residual strain over the films by depth-dependent grazing incident X-ray diffraction measurements. We identify the gradient distribution of in-plane strain component perpendicular to the substrate. Moreover, we reveal its impacts on the carrier dynamics over corresponding solar cells, which is stemmed from the strain induced energy bands bending of the perovskite absorber as indicated by first-principles calculations. Eventually, we modulate the status of residual strains in a controllable manner, which leads to enhanced PCEs up to 20.7% (certified) in devices via rational strain engineering.</t>
  </si>
  <si>
    <t>[Zhu, Cheng; Niu, Xiuxiu; Liu, Pengfei; Bai, Yang; Li, Yujing; Chen, Qi] Beijing Inst Technol, Sch Mat Sci &amp; Engn, Adv Mat Expt Ctr, Beijing Key Lab Construct Tailorable Adv Funct Ma, Beijing 100081, Peoples R China; [Fu, Yuhao; He, Xin; Na, Guangren; Zhang, Lijun] Jilin Univ, Key Lab Automobile Mat MOE, State Key Lab Superhard Mat, Changchun 130012, Jilin, Peoples R China; [Fu, Yuhao; He, Xin; Na, Guangren; Zhang, Lijun] Jilin Univ, Sch Mat Sci &amp; Engn, Changchun 130012, Jilin, Peoples R China; [Li, Nengxu; Chen, Yihua; Zhou, Huanping] Peking Univ, Coll Engn, Dept Mat Sci &amp; Engn, Beijing 100871, Peoples R China; [Hu, Chen; Yang, Shihe] Hong Kong Univ Sci &amp; Technol, Dept Chem, Kowloon, Clear Water Bay, Hong Kong, Peoples R China; [Zai, Huachao] China Univ Petr, Coll Sci, Dept Mat Sci &amp; Engn, Beijing 102249, Peoples R China; [Ge, Yang; Lu, Yue; Ke, Xiaoxing; Sui, Manling] Beijing Univ Technol, Inst Microstruct &amp; Properties Adv Mat, Beijing 100124, Peoples R China; [Yang, Shihe] Peking Univ, Shenzhen Grad Sch, Sch Chem Biol &amp; Biotechnol, Guangdong Key Lab Nano Micro Mat Res, Shenzhen 518055, Guangdong, Peoples R China; [Chen, Pengwan] Beijing Inst Technol, State Key Lab Explos Sci &amp; Technol, Beijing 100081, Peoples R China</t>
  </si>
  <si>
    <t>Chen, Q (通讯作者)，Beijing Inst Technol, Sch Mat Sci &amp; Engn, Adv Mat Expt Ctr, Beijing Key Lab Construct Tailorable Adv Funct Ma, Beijing 100081, Peoples R China.;Zhang, LJ (通讯作者)，Jilin Univ, Key Lab Automobile Mat MOE, State Key Lab Superhard Mat, Changchun 130012, Jilin, Peoples R China.;Zhang, LJ (通讯作者)，Jilin Univ, Sch Mat Sci &amp; Engn, Changchun 130012, Jilin, Peoples R China.;Zhou, HP (通讯作者)，Peking Univ, Coll Engn, Dept Mat Sci &amp; Engn, Beijing 100871, Peoples R China.</t>
  </si>
  <si>
    <t>lijun_zhang@jlu.edu.cn; happy_zhou@pku.edu.cn; qic@bit.edu.cn</t>
  </si>
  <si>
    <t>National Key Research and Development Program of China [2016YFB0700700, 2016YFB0201204]; National Natural Science Foundation of China [51673025, 51672008]; Young Talent Thousand Program; NSFC [61722403, 11674121]; Program for JLU Science and Technology Innovative Research Team; State Key Laboratory of Explosion Science and Technology, Beijing Institute of Technology [ZDKT18-01]; Shenzhen Peacock Plan [KQTD2016053015544057]; Nanshan Pilot Plan [LHTD20170001]</t>
  </si>
  <si>
    <t>National Key Research and Development Program of China; National Natural Science Foundation of China(National Natural Science Foundation of China (NSFC)); Young Talent Thousand Program; NSFC(National Natural Science Foundation of China (NSFC)); Program for JLU Science and Technology Innovative Research Team; State Key Laboratory of Explosion Science and Technology, Beijing Institute of Technology; Shenzhen Peacock Plan; Nanshan Pilot Plan</t>
  </si>
  <si>
    <t>We acknowledge funding support from National Key Research and Development Program of China Grant No. 2016YFB0700700, National Natural Science Foundation of China (51673025 and 51672008), and the Young Talent Thousand Program. L.Z. acknowledges the support of the NSFC (Grant 61722403 and 11674121), National Key Research and Development Program of China (Grant 2016YFB0201204), and Program for JLU Science and Technology Innovative Research Team. P.C. acknowledges the support of the Project of State Key Laboratory of Explosion Science and Technology, Beijing Institute of Technology under Grant ZDKT18-01. Calculations were performed in part at High Performance Computing Center of Jilin University. S.Y. and B.H. appreciate Shenzhen Peacock Plan (KQTD2016053015544057) and Nanshan Pilot Plan (LHTD20170001). We appreciate the insightful technical discussion and experimental support with Mr. Gang Tang and Mr. Yizhou Zhao. We would like to thank Enli Technology for providing the depth-dependent PL measurement and EQE measurement.</t>
  </si>
  <si>
    <t>FEB 18</t>
  </si>
  <si>
    <t>10.1038/s41467-019-08507-4</t>
  </si>
  <si>
    <t>HL6RZ</t>
  </si>
  <si>
    <t>WOS:000458864600018</t>
  </si>
  <si>
    <t>Xu, Q; Li, WJ; Ding, L; Yang, WJ; Xiao, HH; Ong, WJ</t>
  </si>
  <si>
    <t>Xu, Quan; Li, Weijun; Ding, Lan; Yang, Wenjing; Xiao, Haihua; Ong, Wee-Jun</t>
  </si>
  <si>
    <t>Function-driven engineering of 1D carbon nanotubes and 0D carbon dots: mechanism, properties and applications</t>
  </si>
  <si>
    <t>NANOSCALE</t>
  </si>
  <si>
    <t>GRAPHENE QUANTUM DOTS; LIGHT-EMITTING-DIODES; FLUORESCENT SENSING PLATFORM; HIGHLY SENSITIVE DETECTION; CHEMICAL-VAPOR-DEPOSITION; FLEXIBLE ENERGY-STORAGE; PHOTOLUMINESCENCE MECHANISM; DOPED GRAPHENE; FACILE SYNTHESIS; SINGLE-WALL</t>
  </si>
  <si>
    <t>Metal-free carbonaceous nanomaterials have witnessed a renaissance of interest due to the surge in the realm of nanotechnology. Among myriads of carbon-based nanostructures with versatile dimensionality, one-dimensional (1D) carbon nanotubes (CNTs) and zero-dimensional (0D) carbon dots (CDs) have grown into a research frontier in the past few decades. With extraordinary mechanical, thermal, electrical and optical properties, CNTs are utilized in transparent displays, quantum wires, field emission transistors, aerospace materials, etc. Although CNTs possess diverse characteristics, their most attractive property is their unique photoluminescence. On the other hand, another growing family of carbonaceous nanomaterials, which is CDs, has drawn much research attention due to its cost-effectiveness, low toxicity, environmental friendliness, fluorescence, luminescence and simplicity to be synthesized and functionalized with surface passivation. Benefiting from these unprecedented properties, CDs have been widely employed in biosensing, bioimaging, nanomedicine, and catalysis. Herein, we have systematically presented the fascinating properties, preparation methods and multitudinous applications of CNTs and CDs (including graphene quantum dots). We will discuss how CNTs and CDs have emerged as auspicious nanomaterials for potential applications, especially in electronics, sensors, bioimaging, wearable devices, batteries, supercapacitors, catalysis and light-emitting diodes (LEDs). Last but not least, this review is concluded with a summary, outlook and invigorating perspectives for future research horizons in this emerging platform of carbonaceous nanomaterials.</t>
  </si>
  <si>
    <t>[Xu, Quan; Li, Weijun; Ding, Lan; Yang, Wenjing] China Univ Petr, State Key Lab Heavy Oil Proc, Beijing 102249, Peoples R China; [Xiao, Haihua] Chinese Acad Sci, Inst Chem, Beijing, Peoples R China; [Ong, Wee-Jun] Xiamen Univ Malaysia, Sch Energy &amp; Chem Engn, Selangor Darul Ehsan 43900, Malaysia; [Ong, Wee-Jun] Xiamen Univ, Coll Chem &amp; Chem Engn, Xiamen 361005, Peoples R China</t>
  </si>
  <si>
    <t>China University of Petroleum; Chinese Academy of Sciences; Institute of Chemistry, CAS; Xiamen University Malaysia Campus; Xiamen University</t>
  </si>
  <si>
    <t>Xu, Q (通讯作者)，China Univ Petr, State Key Lab Heavy Oil Proc, Beijing 102249, Peoples R China.;Ong, WJ (通讯作者)，Xiamen Univ Malaysia, Sch Energy &amp; Chem Engn, Selangor Darul Ehsan 43900, Malaysia.;Ong, WJ (通讯作者)，Xiamen Univ, Coll Chem &amp; Chem Engn, Xiamen 361005, Peoples R China.</t>
  </si>
  <si>
    <t>xuquan@cup.edu.cn; ongweejun@gmail.com</t>
  </si>
  <si>
    <t>Beijing Nova Program through Interdisciplinary Studies Cooperative Project [Z181100006218138]; Science Foundation of China University of Petroleum-Beijing [2462018BJC004]; Xiamen University</t>
  </si>
  <si>
    <t>Beijing Nova Program through Interdisciplinary Studies Cooperative Project; Science Foundation of China University of Petroleum-Beijing; Xiamen University(Xiamen University)</t>
  </si>
  <si>
    <t>Q. Xu acknowledges support from Beijing Nova Program through Interdisciplinary Studies Cooperative Project (No. Z181100006218138) and Science Foundation of China University of Petroleum-Beijing (No. 2462018BJC004). W.-J. Ong acknowledges financial assistance and faculty start-up grant support from Xiamen University.</t>
  </si>
  <si>
    <t>2040-3364</t>
  </si>
  <si>
    <t>2040-3372</t>
  </si>
  <si>
    <t>Nanoscale</t>
  </si>
  <si>
    <t>JAN 28</t>
  </si>
  <si>
    <t>10.1039/c8nr08738e</t>
  </si>
  <si>
    <t>Chemistry, Multidisciplinary; Nanoscience &amp; Nanotechnology; Materials Science, Multidisciplinary; Physics, Applied</t>
  </si>
  <si>
    <t>HN0XE</t>
  </si>
  <si>
    <t>WOS:000459910900001</t>
  </si>
  <si>
    <t>Dong, KY; Sun, RJ; Dong, XC</t>
  </si>
  <si>
    <t>Dong, Kangyin; Sun, Renjin; Dong, Xiucheng</t>
  </si>
  <si>
    <t>CO2 emissions, natural gas and renewables, economic growth: Assessing the evidence from China</t>
  </si>
  <si>
    <t>CO2 emissions; Natural gas and renewable energy consumption; Environmental Kuznets curve; ARDL; China</t>
  </si>
  <si>
    <t>ENVIRONMENTAL KUZNETS CURVE; ENERGY-CONSUMPTION; ELECTRICITY CONSUMPTION; EMPIRICAL-EVIDENCE; CARBON EMISSIONS; ERROR-CORRECTION; BIOMASS ENERGY; PANEL; COINTEGRATION; IMPACT</t>
  </si>
  <si>
    <t>This study aims to test the environmental Kuznets curve (EKC) for carbon dioxide (CO2) emissions in China by developing a new framework based on the suggestion of Narayan and Narayan (2010). The dynamic effect of natural gas and renewable energy consumption on CO2 emissions is also analyzed. Considering the structural break observed in the sample, a series of econometric techniques allowing for structural breaks is utilized for the period 1965-2016. The empirical results confirm the existence of the EKC for CO2 emissions in China. Furthermore, in both the long-run and the short-run, the beneficial effects of natural gas and renewables on CO2 emission reduction are observable. In addition, the mitigation effect of natural gas on CO2 emissions will be weakened over time, while renewables will become progressively more important. Finally, policy suggestions are highlighted not only for mitigating CO2 emissions, but also for promoting growth in the natural gas and renewable energy industries. (C) 2018 Elsevier B.V.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</si>
  <si>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[Dong, Xiucheng] Univ Int Business &amp; Econ, Sch Int Trade &amp; Econ, Beijing 100029, Peoples R China</t>
  </si>
  <si>
    <t>China University of Petroleum; Rutgers State University New Brunswick; China University of Petroleum; University of International Business &amp; Economics</t>
  </si>
  <si>
    <t>Sun, RJ (通讯作者)，China Univ Petr, Sch Business Adm, Beijing 102249, Peoples R China.</t>
  </si>
  <si>
    <t>kangyin.dong@rutgers.edu; sunrenjin@cup.edu.cn; xiuchengdong@163.com</t>
  </si>
  <si>
    <t>Sun, Renjin/AAF-3552-2020; Dong, Kangyin/O-3354-2019</t>
  </si>
  <si>
    <t>Dong, Kangyin/0000-0002-5776-1498; dong, xiucheng/0000-0002-4597-0356</t>
  </si>
  <si>
    <t>National Social Science Foundation of China [17BGL014]</t>
  </si>
  <si>
    <t>National Social Science Foundation of China</t>
  </si>
  <si>
    <t>The authors acknowledge financial support from the National Social Science Foundation of China (Grant No. 17BGL014). The authors are also very grateful to the editors and anonymous reviewers for their helpful reviews and comments.</t>
  </si>
  <si>
    <t>NOV 1</t>
  </si>
  <si>
    <t>10.1016/j.scitotenv.2018.05.322</t>
  </si>
  <si>
    <t>GM7WU</t>
  </si>
  <si>
    <t>WOS:000438408800032</t>
  </si>
  <si>
    <t>Dong, KY; Sun, RJ; Li, H; Liao, H</t>
  </si>
  <si>
    <t>Dong, Kangyin; Sun, Renjin; Li, Hui; Liao, Hua</t>
  </si>
  <si>
    <t>Does natural gas consumption mitigate CO2 emissions: Testing the environmental Kuznets curve hypothesis for 14 Asia-Pacific countries</t>
  </si>
  <si>
    <t>RENEWABLE &amp; SUSTAINABLE ENERGY REVIEWS</t>
  </si>
  <si>
    <t>Environmental Kuznets curve; CO2 emissions; Natural gas consumption; Cross-sectional dependence; Asia-Pacific countries</t>
  </si>
  <si>
    <t>RENEWABLE ENERGY-CONSUMPTION; CARBON-DIOXIDE EMISSIONS; UNIT-ROOT TESTS; ECONOMIC-GROWTH; PANEL-DATA; NUCLEAR-ENERGY; DYNAMIC IMPACT; CHINA; COINTEGRATION; DEPENDENCE</t>
  </si>
  <si>
    <t>This study aims to investigate the nexus of per capita carbon dioxide (CO2) emissions, per capita gross domestic product (GDP), and per capita natural gas consumption by examining the validity of the environmental Kuznets curve (EKC) hypothesis and analyzing the effectiveness of natural gas consumption for a panel of 14 Asia-Pacific countries for 1970-2016. To do so, a Granger causality framework covering panel unit root, cointegration, estimation, and causality tests allowing for cross-sectional dependence is employed. The main findings are: (i) The augmented mean group (AMG) estimates provide strong evidence in favor of the EKC hypothesis as the EKC holds in 13 of the 14 countries; the EKC exists independent of the individual country's per capita GDP; (ii) the turning points (TPs) lie between $1937.23 (Bangladesh) and $58,235.90 (Australia), while the turning years (TYs) are estimated to stay between 2019 (Australia) and 2048 (Bangladesh); per capita GDP positively and negatively affects the TPs and TYs, respectively; (iii) natural gas consumption has a significantly negative effect on CO2 emissions; the significantly negative effect of natural gas consumption on CO2 emissions is also independent of per capita GDP but, conversely, may be affected by the proportion of natural gas in the primary energy mix; and (iv) bidirectional causality runs between natural gas consumption and CO2 emissions in both the short run and long run. Important policy implications are highlighted for Asia-Pacific countries' policymakers with respect to halting global warming and promoting growth in the natural gas industry.</t>
  </si>
  <si>
    <t>[Dong, Kangyin; Sun, Renjin] China Univ Petr, Sch Business Adm, Beijing 102249, Peoples R China; [Dong, Kangyin] Rutgers State Univ, Dept Agr Food &amp; Resource Econ, New Brunswick, NJ 08901 USA; [Li, Hui; Liao, Hua] Beijing Inst Technol, Sch Management &amp; Econ, Beijing 100081, Peoples R China; [Li, Hui; Liao, Hua] Beijing Inst Technol, Ctr Energy &amp; Environm Policy Res, Beijing 100081, Peoples R China; [Li, Hui; Liao, Hua] Beijing Key Lab Energy Econ &amp; Environm Management, Beijing 100081, Peoples R China</t>
  </si>
  <si>
    <t>China University of Petroleum; Rutgers State University New Brunswick; Beijing Institute of Technology; Beijing Institute of Technology</t>
  </si>
  <si>
    <t>kangyin.dong@rutgers.edu; sunrenjin@cup.edu.cn; cuphli@163.com; liaohua55@163.com</t>
  </si>
  <si>
    <t>Dong, Kangyin/O-3354-2019; Sun, Renjin/AAF-3552-2020; Liao, Hua/C-4931-2012</t>
  </si>
  <si>
    <t>Dong, Kangyin/0000-0002-5776-1498; Liao, Hua/0000-0002-4835-927X</t>
  </si>
  <si>
    <t>This research is financially supported by the National Social Science Foundation of China (Grant No. 17BGL014). We thank Prof. Gal Hochman for helpful suggestions. We also gratefully acknowledge the editor and anonymous reviewers for their helpful reviews and comments. Of course, all remaining errors are ours</t>
  </si>
  <si>
    <t>1364-0321</t>
  </si>
  <si>
    <t>RENEW SUST ENERG REV</t>
  </si>
  <si>
    <t>Renew. Sust. Energ. Rev.</t>
  </si>
  <si>
    <t>10.1016/j.rser.2018.06.026</t>
  </si>
  <si>
    <t>Green &amp; Sustainable Science &amp; Technology; Energy &amp; Fuels</t>
  </si>
  <si>
    <t>Science &amp; Technology - Other Topics; Energy &amp; Fuels</t>
  </si>
  <si>
    <t>GV7MF</t>
  </si>
  <si>
    <t>WOS:000446310000031</t>
  </si>
  <si>
    <t>Lai, J; Wang, GW; Wang, S; Cao, JT; Li, M; Pang, XJ; Zhou, ZL; Fan, XQ; Dai, QQ; Yang, L; He, ZB; Qin, ZQ</t>
  </si>
  <si>
    <t>Lai, Jin; Wang, Guiwen; Wang, Song; Cao, Juntao; Li, Mei; Pang, Xiaojiao; Zhou, Zhenglong; Fan, Xuqiang; Dai, Quanqi; Yang, Liu; He, Zhibo; Qin, Ziqiang</t>
  </si>
  <si>
    <t>Review of diagenetic facies in tight sandstones: Diagenesis, diagenetic minerals, and prediction via well logs</t>
  </si>
  <si>
    <t>Sandstone; Diagenetic facies; Well logs; Diagenesis; Diagenetic minerals; Reservoir quality</t>
  </si>
  <si>
    <t>SEQUENCE-STRATIGRAPHIC FRAMEWORK; RESERVOIR-QUALITY EVOLUTION; TRIASSIC YANCHANG FORMATION; PORE STRUCTURE CHARACTERIZATION; MIDDLE JURASSIC SANDSTONES; LOWER CRETACEOUS SANDSTONE; ANOMALOUSLY HIGH-POROSITY; DEEPLY BURIED SANDSTONES; CENTRAL SICHUAN BASIN; BOHAI BAY BASIN</t>
  </si>
  <si>
    <t>The tight sandstones are characterized by low porosity, low permeability, complex pore structure and strong heterogeneity due to the extensive diagenetic modifications they experienced. Understanding of the impact of diagenetic alterations on reservoir quality is crucial to the hydrocarbon exploration and production in tight sandstones. Diagenetic facies, which is the comprehensive description of the diagenesis and diagenetic minerals, determines the formation and distribution of sweet spot. By correlating the diagenetic facies to well log responses, the subsurface distribution of porosity and permeability can be predicted. However, the prediction of diagenetic facies and reservoir quality via well logs in tight sandstones remains a challenging task. This paper critically reviews the impact of diagenesis and diagenetic minerals on reservoir quality in tight sandstones, and establishes a model for prediction of diagenetic facies via well logs, as assessed from peer reviewed papers in the literature as well as from the authors' personal experiences. This review begins with reviewing the impacts of compaction, cementation, dissolution and various types of diagenetic minerals on reservoir quality evolution. The definition and classification schemes of diagenetic facies are then discussed, and the reservoir quality as well as diagenetic evolution sequence of various diagenetic fades is summarized. The same diagenetic fades commonly display similar compositional and textural attributes, matrix and cement, as well as porosity systems. The well log responses (GR, AC, DEN, CNL, and RT) of various diagenetic facies are summarized by the calibration of log values with cores and related thin sections. By translating the diagenetic facies to conventional well logs, a predictable model, which can be used for subsurface reservoir quality prediction, is established. Then the theory of ECS logs is reviewed, and the application of ECS logs in diagenetic facies evaluation is discussed. At last, the quantitative characterization for various type and degree of diagenesis is reviewed, and the subsurface diagenetic facies is predicted by quantitative calculation of the compactional porosity loss, cementational porosity loss and dissolution porosity content via well logs. Correlating the diagenetic facies to well logs provides a powerful tool to predict the distribution of high quality reservoirs in tight sandstones. This review will provide insights into the reservoir quality evaluation and sweet spot prediction via well logs in tight sandstones.</t>
  </si>
  <si>
    <t>[Lai, Jin; Wang, Guiwen; Wang, Song; Pang, Xiaojiao; Zhou, Zhenglong; Fan, Xuqiang; Dai, Quanqi; Yang, Liu; He, Zhibo] China Univ Petr, State Key Lab Petr Resources &amp; Prospecting, Beijing 102249, Peoples R China; [Lai, Jin; Wang, Guiwen] China Univ Petr, Coll Geosci, Beijing 102249, Peoples R China; [Cao, Juntao; Li, Mei] CNPC, Tarim Oilfield Co, Res Inst Petr Explorat &amp; Dev, Korla 841000, Xinjiang, Peoples R China; [Qin, Ziqiang] Univ Wyoming, Dept Petr Engn, Laramie, WY 82071 USA</t>
  </si>
  <si>
    <t>China University of Petroleum; China University of Petroleum; China National Petroleum Corporation; University of Wyoming</t>
  </si>
  <si>
    <t>Lai, J; Wang, GW (通讯作者)，China Univ Petr, 18 Fuxue Rd, Beijing 102249, Peoples R China.</t>
  </si>
  <si>
    <t>laijin@cup.edu.cn; wanggw@cup.edu.cn</t>
  </si>
  <si>
    <t>Qin, Ziqiang/0000-0002-9364-9903; Lai, Jin/0000-0002-5247-8837</t>
  </si>
  <si>
    <t>National Natural Science Foundation of China [41472115]; Science Foundation of China University of Petroleum, Beijing [2462017YJRC023]</t>
  </si>
  <si>
    <t>This work is financially supported by National Natural Science Foundation of China (No. 41472115) and Science Foundation of China University of Petroleum, Beijing (No.2462017YJRC023). Dr. Yi Xin and Dr. Jun Tang are greatly acknowledged for their kind help in data collecting. The authors would like to express their sincere thanks to the PetroChina Tarim Oilfield, Changqing Oilfield, Huabei Oilfield and Southwest Oil and Gas Company for their assistance in providing the information, and for their technical input to this work. We thank the two anonymous reviewers for their critical but constructive comments. Special thanks are extended to Prof. Andrew Miall (Earth-Science Reviews editor), whose suggestions significantly improved the quality of this paper. Prof. Zhiqiang Mao and Dr. Liang Xiao are acknowledged for diagenetic facies analysis. This study is based on work carried out by a large group of participants. The authors specially wish to thank Dr. Kaixun Zhang, Yi Xin, Tao Nian, Yongcheng Zhang, Shibo Hao, Ye Ran, Peng Liu, Kai Wang, Bo Xu, Yanhui Sun, Di Wang, Li Deng, Ruijie Li, Bingda Fan, Jianping Wu, and Xinjie Niu for their kind helps. We also thank the diligent work of the editorial staff.</t>
  </si>
  <si>
    <t>10.1016/j.earscirev.2018.06.009</t>
  </si>
  <si>
    <t>GY3YN</t>
  </si>
  <si>
    <t>WOS:000448493500012</t>
  </si>
  <si>
    <t>Li, YC; Xu, DK; Chen, CF; Li, XG; Jia, R; Zhang, DW; Sand, W; Wang, FH; Gu, TY</t>
  </si>
  <si>
    <t>Li, Yingchao; Xu, Dake; Chen, Changfeng; Li, Xiaogang; Jia, Ru; Zhang, Dawei; Sand, Wolfgang; Wang, Fuhui; Gu, Tingyue</t>
  </si>
  <si>
    <t>Anaerobic microbiologically influenced corrosion mechanisms interpreted using bioenergetics and bioelectrochemistry: A review</t>
  </si>
  <si>
    <t>JOURNAL OF MATERIALS SCIENCE &amp; TECHNOLOGY</t>
  </si>
  <si>
    <t>Microbiologically influenced corrosion; Bioenergetics; Biofilm; Bioelectrochemistry; MIC classification; Extracellular electron transfer (EET)</t>
  </si>
  <si>
    <t>PSEUDOMONAS-AERUGINOSA BIOFILM; DUPLEX STAINLESS-STEEL; EXTRACELLULAR ELECTRON-TRANSFER; MICROBIALLY INFLUENCED CORROSION; DESULFOVIBRIO-VULGARIS BIOFILM; SULFATE-REDUCING BACTERIA; D-AMINO ACIDS; CARBON-STEEL; POLYMERIC SUBSTANCES; BIOCORROSION</t>
  </si>
  <si>
    <t>Microbiologically influenced corrosion (MIC) is a major cause of corrosion damages, facility failures, and financial losses, making MIC an important research topic. Due to complex microbiological activities and a lack of deep understanding of the interactions between biofilms and metal surfaces, MIC occurrences and mechanisms are difficult to predict and interpret. Many theories and mechanisms have been proposed to explain MIC. In this review, the mechanisms of MIC are discussed using bioenergetics, microbial respiration types, and biofilm extracellular electron transfer (EET). Two main MIC types, namely EET-MIC and metabolite MIC (M-MIC), are discussed. This brief review provides a state of the art insight into MIC mechanisms and it helps the diagnosis and prediction of occurrences of MIC under anaerobic conditions in the oil and gas industry</t>
  </si>
  <si>
    <t>[Li, Yingchao; Chen, Changfeng] China Univ Petr, Dept Mat Sci &amp; Engn, Beijing Key Lab Failure Corros &amp; Protect Oil Gas, Beijing 102249, Peoples R China; [Xu, Dake; Wang, Fuhui] Northeastern Univ, Shenyang Natl Lab Mat Sci, Corros &amp; Protect Div, Shenyang 110819, Liaoning, Peoples R China; [Li, Xiaogang; Zhang, Dawei] Univ Sci &amp; Technol Beijing, Corros &amp; Protect Ctr, Beijing 100083, Peoples R China; [Jia, Ru; Gu, Tingyue] Ohio Univ, Inst Corros &amp; Multiphase Technol, Dept Chem &amp; Biomol Engn, Athens, OH 45701 USA; [Sand, Wolfgang] Donghua Univ, Coll Environm Sci &amp; Engn, Shanghai 200051, Peoples R China; [Gu, Tingyue] Nankai Univ, Coll Environm Sci &amp; Engn, Tianjin 300071, Peoples R China</t>
  </si>
  <si>
    <t>China University of Petroleum; Northeastern University - China; University of Science &amp; Technology Beijing; University System of Ohio; Ohio University; Donghua University; Nankai University</t>
  </si>
  <si>
    <t>Xu, DK (通讯作者)，Northeastern Univ, Shenyang Natl Lab Mat Sci, Corros &amp; Protect Div, Shenyang 110819, Liaoning, Peoples R China.;Zhang, DW (通讯作者)，Univ Sci &amp; Technol Beijing, Corros &amp; Protect Ctr, Beijing 100083, Peoples R China.</t>
  </si>
  <si>
    <t>xudake@mail.neu.edu.cn; dzhang@ustb.edu.cn</t>
  </si>
  <si>
    <t>Science Foundation of China University of Petroleum, Beijing [2462017YJRC038, 2462018BJC005]; National Natural Science Foundation of China [U1660118]; National Basic Research Program of China (973 Program) [2014CB643300]; National Environmental Corrosion Platform (NECP)</t>
  </si>
  <si>
    <t>Science Foundation of China University of Petroleum, Beijing; National Natural Science Foundation of China(National Natural Science Foundation of China (NSFC)); National Basic Research Program of China (973 Program)(National Basic Research Program of China); National Environmental Corrosion Platform (NECP)</t>
  </si>
  <si>
    <t>Yingchao Li is supported by Science Foundation of China University of Petroleum, Beijing (Nos. 2462017YJRC038 and 2462018BJC005). Dake Xu was supported by the National Natural Science Foundation of China (Grant U1660118), the National Basic Research Program of China (973 Program, No. 2014CB643300), and the National Environmental Corrosion Platform (NECP).</t>
  </si>
  <si>
    <t>JOURNAL MATER SCI TECHNOL</t>
  </si>
  <si>
    <t>SHENYANG</t>
  </si>
  <si>
    <t>72 WENHUA RD, SHENYANG 110015, PEOPLES R CHINA</t>
  </si>
  <si>
    <t>1005-0302</t>
  </si>
  <si>
    <t>J MATER SCI TECHNOL</t>
  </si>
  <si>
    <t>J. Mater. Sci. Technol.</t>
  </si>
  <si>
    <t>10.1016/j.jmst.2018.02.023</t>
  </si>
  <si>
    <t>Materials Science, Multidisciplinary; Metallurgy &amp; Metallurgical Engineering</t>
  </si>
  <si>
    <t>Materials Science; Metallurgy &amp; Metallurgical Engineering</t>
  </si>
  <si>
    <t>GM4YF</t>
  </si>
  <si>
    <t>WOS:000438131700001</t>
  </si>
  <si>
    <t>Dong, KY; Sun, RJ; Jiang, HD; Zeng, XG</t>
  </si>
  <si>
    <t>Dong, Kangyin; Sun, Renjin; Jiang, Hongdian; Zeng, Xiangang</t>
  </si>
  <si>
    <t>CO2 emissions, economic growth, and the environmental Kuznets curve in China: What roles can nuclear energy and renewable energy play?</t>
  </si>
  <si>
    <t>JOURNAL OF CLEANER PRODUCTION</t>
  </si>
  <si>
    <t>CO2 emissions; Nuclear energy and renewable energy consumption; Environmental kuznets curve; Granger causality; China</t>
  </si>
  <si>
    <t>NATURAL-GAS CONSUMPTION; PANEL-DATA; ERROR-CORRECTION; UNIT-ROOT; ELECTRICITY CONSUMPTION; DYNAMIC IMPACT; TRADE OPENNESS; COINTEGRATION; INCOME; DETERMINANTS</t>
  </si>
  <si>
    <t>The aim of this study is to investigate the dynamic causal links among per capita carbon dioxide (CO2) emissions, per capita gross domestic product (GDP), per capita fossil fuels consumption, per capita nuclear energy consumption, and per capita renewable energy consumption within the framework of the environmental Kuznets curve (EKC) for the case of China. To do so, a series of econometric techniques allowing for structural break is utilized for the period of 1993-2016. The empirical results confirm the existence of the EKC for CO2 emissions in China. The estimated turning point (TP) of China's EKC for CO2 emissions is calculated as 96,680.47 yuan and is expected to reach its peak by approximately 2028. The empirical results also indicate that, in both the short and long run, nuclear energy and renewable energy play important roles in mitigating CO2 emissions, while fossil fuels consumption is indeed the dominant culprit for promoting CO2 emissions. Furthermore, the mitigation impact of nuclear energy consumption on CO2 emissions is considerably smaller than that of renewable energy consumption, implying that renewable energy will be the main contributor to CO2 emissions mitigation in China. Finally, several important policy implications for mitigating China's CO2 emissions and promoting growth in the nuclear energy and renewable energy industries are provided. (C) 2018 Elsevier Ltd. All rights reserved.</t>
  </si>
  <si>
    <t>[Dong, Kangyin; Sun, Renjin] China Univ Petr, Sch Business Adm, Beijing 102249, Peoples R China; [Dong, Kangyin] Rutgers State Univ, Dept Agr Food &amp; Resource Econ, New Brunswick, NJ 08901 USA; [Sun, Renjin] China Univ Petr, State Key Lab Heavy Oil Proc, Beijing 102249, Peoples R China; [Jiang, Hongdian] Beijing Inst Technol, Sch Management &amp; Econ, Beijing 100081, Peoples R China; [Jiang, Hongdian] Beijing Inst Technol, Ctr Energy &amp; Environm Policy Res, Beijing 100081, Peoples R China; [Jiang, Hongdian] Beijing Key Lab Energy Econ &amp; Environm Management, Beijing 100081, Peoples R China; [Zeng, Xiangang] Renmin Univ China, Sch Environm &amp; Nat Resources, Beijing 100872, Peoples R China</t>
  </si>
  <si>
    <t>China University of Petroleum; Rutgers State University New Brunswick; China University of Petroleum; Beijing Institute of Technology; Beijing Institute of Technology; Renmin University of China</t>
  </si>
  <si>
    <t>sunrenjin@cup.edu.cn</t>
  </si>
  <si>
    <t>This research is financially supported by the National Social Science Foundation of China (Grant No. 17BGL014). The authors gratefully acknowledge the helpful comments from the editor and four anonymous reviewers, which improved this manuscript a lot.</t>
  </si>
  <si>
    <t>0959-6526</t>
  </si>
  <si>
    <t>1879-1786</t>
  </si>
  <si>
    <t>J CLEAN PROD</t>
  </si>
  <si>
    <t>J. Clean Prod.</t>
  </si>
  <si>
    <t>SEP 20</t>
  </si>
  <si>
    <t>10.1016/j.jclepro.2018.05.271</t>
  </si>
  <si>
    <t>Green &amp; Sustainable Science &amp; Technology; Engineering, Environmental; Environmental Sciences</t>
  </si>
  <si>
    <t>Science &amp; Technology - Other Topics; Engineering; Environmental Sciences &amp; Ecology</t>
  </si>
  <si>
    <t>GT2XU</t>
  </si>
  <si>
    <t>WOS:000444364400006</t>
  </si>
  <si>
    <t>Tao, K; Grand, SP; Niu, FL</t>
  </si>
  <si>
    <t>Tao, Kai; Grand, Stephen P.; Niu, Fenglin</t>
  </si>
  <si>
    <t>Seismic Structure of the Upper Mantle Beneath Eastern Asia From Full Waveform Seismic Tomography</t>
  </si>
  <si>
    <t>GEOCHEMISTRY GEOPHYSICS GEOSYSTEMS</t>
  </si>
  <si>
    <t>To better understand the subsurface behavior of subducting slabs and their relation to the tectonic evolution of the overriding plate, we conduct a full waveform inversion on a large data set to determine a high-resolution seismic model, FWEA18 (Full Waveform inversion of East Asia in 2018), of the upper mantle beneath eastern Asia. FWEA18 reveals sharper, more intense high-velocity slabs in the upper mantle under the southern Kuril, Japan, and Ryukyu arcs, than previous studies have found. The subducting Pacific plate is imaged as a roughly 100 km thick high-velocity slab to near 550 km depth indicating relatively little deformation. Stagnation near 600 km depth is observed over horizontal distances of 600 km or less. The Pacific plate we image accounts for roughly 25 Myr of subduction with older slab likely located in the lower mantle. The Philippine plate, subducting beneath the Ryukyu Islands, has a clear termination at about 450 km depth. This may indicate a tearing event in the past or that less Philippine Sea plate has subducted than previously thought. We found a double-layer high-velocity anomaly above and below 660 km under the Yellow Sea and eastern coast of North China. This may correspond to parts of the Philippine Sea plate that detached in the past and Pacific plate that have intersected at depth or a complicated behavior of the Pacific plate at that depth. Slow cylindrical anomalies cross the entire upper mantle are imaged beneath major Holocene volcanoes, which are likely upwellings associated with the edges of deep slabs that are entering the lower mantle.</t>
  </si>
  <si>
    <t>[Tao, Kai; Niu, Fenglin] China Univ Petr, State Key Lab Petr Resource &amp; Prospecting, Beijing, Peoples R China; [Tao, Kai; Niu, Fenglin] China Univ Petr, Unconvent Nat Gas Inst, Beijing, Peoples R China; [Tao, Kai; Grand, Stephen P.] Univ Texas Austin, Dept Geol Sci, Austin, TX 78712 USA; [Niu, Fenglin] Rice Univ, Dept Earth Environm &amp; Planetary Sci, Houston, TX USA</t>
  </si>
  <si>
    <t>China University of Petroleum; China University of Petroleum; University of Texas System; University of Texas Austin; Rice University</t>
  </si>
  <si>
    <t>Tao, K (通讯作者)，China Univ Petr, State Key Lab Petr Resource &amp; Prospecting, Beijing, Peoples R China.;Tao, K (通讯作者)，China Univ Petr, Unconvent Nat Gas Inst, Beijing, Peoples R China.;Tao, K (通讯作者)，Univ Texas Austin, Dept Geol Sci, Austin, TX 78712 USA.</t>
  </si>
  <si>
    <t>taokai@cup.edu.cn</t>
  </si>
  <si>
    <t>Niu, Fenglin/0000-0002-4156-4780</t>
  </si>
  <si>
    <t>NSFC [41630209, 41604044]; NSF [EAR-1547494, EAR-1547228, CMMI-1028889]; National Key R&amp;D Program of China [2017YFC1500303]</t>
  </si>
  <si>
    <t>NSFC(National Natural Science Foundation of China (NSFC)); NSF(National Science Foundation (NSF)); National Key R&amp;D Program of China</t>
  </si>
  <si>
    <t>We thank the Data Management Centre of China National Seismic Network at Institute of Geophysics, China Earthquake Administration, the Japanese Kiban Seismic Network, the Korean Seismic Network and the IRIS Data Management Center for providing the high-quality waveform data used in this study. We also thank Qingju Wu and Fengxue Zhang for providing us the Mongolia data. Data from the Data Management Center of China National Seismic Network at Institute of Geophysics, China Earthquake Administration cat be requested at seisdmc@cea-igp.ac.cn or directly from the corresponding author at taokai@cup.edu.cn.We used the parallel computing resources (Lonestar5 and Stampede2) provided by the Texas Advanced Computing Center (TACC) at UT Austin. We thank Jeroen Tromp, Dimitri Komatitsch and those who make the SPECFEM packages open. We thank Min Chen for providing model EARA2014 and Hejun Zhu for help in using SPECFEM3D and helpful discussions with both of them. We thank David Rowley for providing us with the plate boundaries and rotation poles used to estimate the age of slabs at depth and Sunny Park with help accessing data from Korea. We also thank the editor and two reviewers for their constructive comments and suggestions, which significantly improved the quality of this paper. GMT software (Wessel &amp; Smith, 1998) were used in making part of the figures. ObsPy (Beyreuther et al., 2010) was used for the file format conversions and data management. Our tomographic model FWEA18 is available on the IRIS EMC website (http://ds.iris.edu/ds/products/emc-fwea18/).Kai Tao was supported by NSFC (41630209, 41604044) and, NSF (EAR-1547494). Stephen P. Grand was supported by NSF (EAR-1547494). Fenglin Niu was supported by National Key R&amp;D Program of China (2017YFC1500303), NSFC (41630209), and NSF (EAR-1547228 and CMMI-1028889).</t>
  </si>
  <si>
    <t>1525-2027</t>
  </si>
  <si>
    <t>GEOCHEM GEOPHY GEOSY</t>
  </si>
  <si>
    <t>Geochem. Geophys. Geosyst.</t>
  </si>
  <si>
    <t>10.1029/2018GC007460</t>
  </si>
  <si>
    <t>HC9JQ</t>
  </si>
  <si>
    <t>Green Submitted, Bronze</t>
  </si>
  <si>
    <t>WOS:000452122500026</t>
  </si>
  <si>
    <t>Wang, JJ; Ma, YL; Zhang, LB; Gao, RX; Wu, DZ</t>
  </si>
  <si>
    <t>Wang, Jinjiang; Ma, Yulin; Zhang, Laibin; Gao, Robert X.; Wu, Dazhong</t>
  </si>
  <si>
    <t>Deep learning for smart manufacturing: Methods and applications</t>
  </si>
  <si>
    <t>JOURNAL OF MANUFACTURING SYSTEMS</t>
  </si>
  <si>
    <t>Smart manufacturing; Deep learning; Computational intelligence; Data analytics</t>
  </si>
  <si>
    <t>NEURAL-NETWORK; FAULT-DIAGNOSIS; PREDICTIVE ANALYTICS; BIG DATA; PROGNOSIS; SYSTEMS; DESIGN; FUTURE; CHALLENGES; ALGORITHM</t>
  </si>
  <si>
    <t>Smart manufacturing refers to using advanced data analytics to complement physical science for improving system performance and decision making. With the widespread deployment of sensors and Internet of Things, there is an increasing need of handling big manufacturing data characterized by high volume, high velocity, and high variety. Deep learning provides advanced analytics tools for processing and analysing big manufacturing data. This paper presents a comprehensive survey of commonly used deep learning algorithms and discusses their applications toward making manufacturing smart. The evolvement of deep learning technologies and their advantages over traditional machine learning are firstly discussed. Subsequently, computational methods based on deep learning are presented specially aim to improve system performance in manufacturing. Several representative deep learning models are comparably discussed. Finally, emerging topics of research on deep learning are highlighted, and future trends and challenges associated with deep learning for smart manufacturing are summarized. (C) 2018 Published by Elsevier Ltd on behalf of The Society of Manufacturing Engineers.</t>
  </si>
  <si>
    <t>[Wang, Jinjiang; Ma, Yulin; Zhang, Laibin] China Univ Petr, Sch Mech &amp; Transportat Engn, Beijing 102249, Peoples R China; [Gao, Robert X.] Case Western Reserve Univ, Dept Mech &amp; Aerosp Engn, Cleveland, OH 44106 USA; [Wu, Dazhong] Univ Cent Florida, Dept Mech &amp; Aerosp Engn, Orlando, FL 32816 USA</t>
  </si>
  <si>
    <t>China University of Petroleum; Case Western Reserve University; State University System of Florida; University of Central Florida</t>
  </si>
  <si>
    <t>Wang, JJ (通讯作者)，China Univ Petr, Sch Mech &amp; Transportat Engn, Beijing 102249, Peoples R China.</t>
  </si>
  <si>
    <t>jwang@eup.edu.edu</t>
  </si>
  <si>
    <t>National Key Research and Development Program of China [2016YFC0802103]; National Science foundation of China [51504274]; Science Foundation of China University of Petroleum, Beijing [2462014YJRC039]</t>
  </si>
  <si>
    <t>National Key Research and Development Program of China; National Science foundation of China(National Natural Science Foundation of China (NSFC)); Science Foundation of China University of Petroleum, Beijing</t>
  </si>
  <si>
    <t>This research acknowledges the financial support provided by National Key Research and Development Program of China (No. 2016YFC0802103), National Science foundation of China (No. 51504274), and Science Foundation of China University of Petroleum, Beijing (No. 2462014YJRC039).</t>
  </si>
  <si>
    <t>0278-6125</t>
  </si>
  <si>
    <t>1878-6642</t>
  </si>
  <si>
    <t>J MANUF SYST</t>
  </si>
  <si>
    <t>J. Manuf. Syst.</t>
  </si>
  <si>
    <t>JUL</t>
  </si>
  <si>
    <t>C</t>
  </si>
  <si>
    <t>10.1016/j.jmsy.2018.01.003</t>
  </si>
  <si>
    <t>GX2LI</t>
  </si>
  <si>
    <t>WOS:000447550100015</t>
  </si>
  <si>
    <t>Zhao, YL; Wei, YC; Wu, XX; Zheng, HL; Zhao, Z; Liu, J; Li, JM</t>
  </si>
  <si>
    <t>Zhao, Yilong; Wei, Yuechang; Wu, Xingxing; Zheng, Huiling; Zhao, Zhen; Liu, Jian; Li, Jianmei</t>
  </si>
  <si>
    <t>Graphene-wrapped Pt/TiO2 photocatalysts with enhanced photogenerated charges separation and reactant adsorption for high selective photoreduction of CO2 to CH4</t>
  </si>
  <si>
    <t>TiO2 nanocrystal; Graphene sheets; Pt nanoparticles; Core-shell structure; Photocatalytic CO2 reduction</t>
  </si>
  <si>
    <t>ANATASE TIO2; CARBON-DIOXIDE; COMPOSITE PHOTOCATALYST; TIO2-GRAPHENE HYDROGEL; 001 FACETS; REDUCTION; OXIDE; CONVERSION; DEGRADATION; OXYGEN</t>
  </si>
  <si>
    <t>Artificial photosynthesis efficiency for selective CO2 conversion to CH4 as chemical energy-rich molecule is dependent on the photogenerated charges separation and reactant adsorption property of photocatalyst. Here we report a novel fabrication of core-shell-structured photocatalysts of Pt/TiO2-nanocrystals wrapped by reduced graphene oxide (rGO) sheets ((Pt/TiO2)@rGO). The ultrafine anatase TiO2 nanocrystals with coexposed {001} and {101} facets acted as the fountain of the photogenerated charges primitively. Pt nanoparticles (NPs) deposited on the TiO2 nanocrystals can gather and transfer the stimulated electrons originated from anatase TiO2 nanocrystals. The all-solid-state electron multiple transmission (EMT) system with TiO2-nanocrystal(core)-Pt(mediator)-rGO(shell) nanojunction is not only favorable to the vectorial electron transfer of TiO2 -&gt; Pt -&gt; rGO and enhance the separation efficiency of photogenerated electrons and holes, but also the surface residual hydroxyl and extended pi bond of wrapping rGO sheets can improve the adsorption and activation capabilities for CO2 reactant. (Pt/TiO2)@rGO ternary photocatalysts exhibit excellent performance for the multi-electron process of selective photocatalytic CO2 conversion to CH4. Among the prepared catalysts, (Pt/TiO2)@rGO-2 catalyst shows the highest photocatalytic activity and selectivity for CO2 conversion, i.e., the formation rate of CH4 is 41.3 mu mol g(-1) h(-1) and the selectivity of CO2 conversion to CH4 product is 99.1%, and its apparent quantum efficiency for CH4 product is 1.93%. As a heuristic the fabrication of core-shell structured (Pt/TiO2)@rGO photocatalysts will stimulate more novel ideas for application to light-chemical energy conversion.</t>
  </si>
  <si>
    <t>[Zhao, Yilong; Wei, Yuechang; Wu, Xingxing; Zheng, Huiling; Zhao, Zhen; Liu, Jian; Li, Jianmei] China Univ Petr, Coll Sci, State Key Lab Heavy Oil Proc, Beijing 102249, Peoples R China; [Zhao, Zhen] Shenyang Normal Univ, Inst Catalysis Energy &amp; Environm, Shenyang 110034, Liaoning, Peoples R China</t>
  </si>
  <si>
    <t>China University of Petroleum; Shenyang Normal University</t>
  </si>
  <si>
    <t>Wei, YC; Zhao, Z; Liu, J (通讯作者)，18 Fuxue Rd, Beijing 102249, Peoples R China.</t>
  </si>
  <si>
    <t>weiyc@cup.edu.cn; zhenzhao@cup.edu.cn; liujian@cup.edu.cn</t>
  </si>
  <si>
    <t>National Natural Science Foundation of China [21673142, 21477164]; 863 Program of China [2015AA030903]</t>
  </si>
  <si>
    <t>National Natural Science Foundation of China(National Natural Science Foundation of China (NSFC)); 863 Program of China(National High Technology Research and Development Program of China)</t>
  </si>
  <si>
    <t>We acknowledge the financial support from the National Natural Science Foundation of China (21673142 and 21477164) and 863 Program of China (2015AA030903).</t>
  </si>
  <si>
    <t>JUN 15</t>
  </si>
  <si>
    <t>10.1016/j.apcatb.2017.12.071</t>
  </si>
  <si>
    <t>FW7CM</t>
  </si>
  <si>
    <t>WOS:000425476800038</t>
  </si>
  <si>
    <t>Song, XZ; Shi, Y; Li, GS; Yang, RY; Wang, GS; Zheng, R; Li, JC; Lyu, ZH</t>
  </si>
  <si>
    <t>Song, Xianzhi; Shi, Yu; Li, Gensheng; Yang, Ruiyue; Wang, Gaosheng; Zheng, Rui; Li, Jiacheng; Lyu, Zehao</t>
  </si>
  <si>
    <t>Numerical simulation of heat extraction performance in enhanced geothermal system with multilateral wells</t>
  </si>
  <si>
    <t>Geothermal energy; Enhanced geothermal system; Multilateral wells; Heat extraction performance; Hot dry rock; Heat transfer</t>
  </si>
  <si>
    <t>SENSITIVITY-ANALYSIS; RESERVOIR; MODEL; BOREHOLE; ENERGY; EXCHANGERS; EGS; DESIGN; MEDIA; FLUID</t>
  </si>
  <si>
    <t>A novel enhanced geothermal system with multilateral wells is proposed to extract heat from hot dry rock in this study. For this EGS, one main wellbore is drilled to hot dry rock. Several injection and production multilateral wells are side-tracked from the main wellbore in upper and lower formation, respectively. An insulated tubing is installed in the main wellbore. The working fluid is injected from the annulus and injection wells and then extracts heat from the hot dry rock reservoir. Subsequently, the working fluid is produced from production wells and returns to surface through the insulated tubing. In this study, an unsteady-state fluid flow and heat transfer 3D model is presented to investigate the heat extraction performance of the multilateral-well EGS. The model is verified by a known analytical solution. The temperature and velocity fields of the multilateral-well EGS are analyzed and heat extraction performances of four various well types are compared. The results indicate that the output thermal power, production temperature, heat extraction ratio and accumulative thermal energy of the multilateral-well EGS are higher than those of conventional double vertical wells EGS. This study provides a better alternative for EGS to obtain greater heat extraction performance.</t>
  </si>
  <si>
    <t>[Song, Xianzhi; Shi, Yu; Li, Gensheng; Yang, Ruiyue; Wang, Gaosheng; Zheng, Rui; Li, Jiacheng; Lyu, Zehao] China Univ Petr, State Key Lab Petr Resources &amp; Prospecting, Beijing 102249, Peoples R China</t>
  </si>
  <si>
    <t>Song, XZ (通讯作者)，China Univ Petr, State Key Lab Petr Resources &amp; Prospecting, Beijing 102249, Peoples R China.</t>
  </si>
  <si>
    <t>songxz@cup.edu.cn</t>
  </si>
  <si>
    <t>National Key Research and Development Program of China [2016YFE0124600]; Program of Introducing Talents of Discipline to Chinese Universities (111 Plan) [B17045]</t>
  </si>
  <si>
    <t>National Key Research and Development Program of China; Program of Introducing Talents of Discipline to Chinese Universities (111 Plan)</t>
  </si>
  <si>
    <t>The authors would like to acknowledge the National Key Research and Development Program of China (Grant No. 2016YFE0124600). Besides, support from the Program of Introducing Talents of Discipline to Chinese Universities (111 Plan) (Grant No. B17045) is appreciated.</t>
  </si>
  <si>
    <t>10.1016/j.apenergy.2018.02.172</t>
  </si>
  <si>
    <t>GE1RN</t>
  </si>
  <si>
    <t>WOS:000430994500028</t>
  </si>
  <si>
    <t>Feng, D; Li, XF; Wang, XZ; Li, J; Sun, FR; Sun, Z; Zhang, T; Li, PH; Chen, Y; Zhang, X</t>
  </si>
  <si>
    <t>Feng, Dong; Li, Xiangfang; Wang, Xiangzeng; Li, Jing; Sun, Fengrui; Sun, Zheng; Zhang, Tao; Li, Peihuan; Chen, Yu; Zhang, Xu</t>
  </si>
  <si>
    <t>Water adsorption and its impact on the pore structure characteristics of shale clay</t>
  </si>
  <si>
    <t>APPLIED CLAY SCIENCE</t>
  </si>
  <si>
    <t>Clay minerals; Water adsorption; Water distribution; Apparent pore size distribution; N-2 BET specific surface area; Methane adsorption</t>
  </si>
  <si>
    <t>METHANE SORPTION CAPACITY; GAS-RESERVOIRS; HOMOIONIC MONTMORILLONITE; SPONTANEOUS IMBIBITION; HYDRATION PROPERTIES; GEOLOGICAL CONTROLS; SIZE DISTRIBUTION; SURFACE-AREA; BLACK SHALES; PART I</t>
  </si>
  <si>
    <t>Water is considered ubiquitous within the shale reservoirs and mainly stored in the hydrophilic clay minerals. The water distribution characteristics and its effect on pore structure are important for the gas-in-place of shale systems. In this work, water vapor adsorption on montmorillonite (Mt), kaolinite (Kaol) and illite (n) were performed to investigate the behaviors of water adsorption on shale clay. Subsequently, the moisture-equilibrated samples were conducted with N-2 gas-adsorption techniques to investigate the effect of adsorbed water on pore structure characteristics, such as apparent pore size distribution (APSD), N-2 BET specific surface area (N-2 BET SSA) and pore volume (PV). The results show that the water uptake isotherms of our samples have the sigmoidal-shaped profiles and GAB model provides a good fit for the adsorption behavior. In addition, The APSD curves under different relative humidity (RH) conditions have validated the condensation effect and indicated that the small pores (approximately smaller than 5 rim) are blocked by the capillary water and will disappear on the APSD curves at RH of 98% while the large nanopores (&gt; 5 nm) are covered with water film, these effects will lead dramatically decrease of N-2-BET SSA. Taking Mt and 11 samples as the examples, the N-2-BET SSA has declined to 33.51% and 33.66% compared with the dry conditions when S-w approaches to 50%. Meanwhile, these effects also indicate that the gas storage for clay minerals is massively overestimating under dry condition, the contribution to methane adsorption might be negligible in the actual shale reservoir.</t>
  </si>
  <si>
    <t>[Feng, Dong; Li, Xiangfang; Sun, Fengrui; Sun, Zheng; Zhang, Tao; Li, Peihuan; Chen, Yu; Zhang, Xu] China Univ Petr, MOE Key Lab Petr Engn, Beijing 102249, Peoples R China; [Wang, Xiangzeng] Shaanxi Yanchang Petr Grp Corp Ltd, Xian 710075, Shaanxi, Peoples R China; [Li, Jing] Univ Calgary, Chem &amp; Petr Engn, Calgary, AB T2N 1N4, Canada</t>
  </si>
  <si>
    <t>China University of Petroleum; Shaanxi Yanchang Petroleum Group; University of Calgary</t>
  </si>
  <si>
    <t>Feng, D; Li, XF (通讯作者)，China Univ Petr, MOE Key Lab Petr Engn, Beijing 102249, Peoples R China.</t>
  </si>
  <si>
    <t>2017312047@student.cup.edu.cn</t>
  </si>
  <si>
    <t>National Science and Technology Major Projects of China [2017ZX05039, 2016ZX050009-003, 2016ZX05042]; National Natural Science Foundation Projects of China [51490654, 51504269]</t>
  </si>
  <si>
    <t>National Science and Technology Major Projects of China; National Natural Science Foundation Projects of China(National Natural Science Foundation of China (NSFC))</t>
  </si>
  <si>
    <t>This research is supported by the National Science and Technology Major Projects of China (2017ZX05039, 2016ZX050009-003 and 2016ZX05042) and the National Natural Science Foundation Projects of China (51490654 and 51504269).</t>
  </si>
  <si>
    <t>0169-1317</t>
  </si>
  <si>
    <t>1872-9053</t>
  </si>
  <si>
    <t>APPL CLAY SCI</t>
  </si>
  <si>
    <t>Appl. Clay Sci.</t>
  </si>
  <si>
    <t>10.1016/j.clay.2018.01.017</t>
  </si>
  <si>
    <t>Chemistry, Physical; Materials Science, Multidisciplinary; Mineralogy</t>
  </si>
  <si>
    <t>Chemistry; Materials Science; Mineralogy</t>
  </si>
  <si>
    <t>FY9VB</t>
  </si>
  <si>
    <t>WOS:000427213900016</t>
  </si>
  <si>
    <t>Lai, J; Wang, GW; Cao, JT; Xiao, CW; Wang, S; Pang, XJ; Dai, QQ; He, ZB; Fan, XQ; Yang, L; Qin, ZQ</t>
  </si>
  <si>
    <t>Lai, Jin; Wang, Guiwen; Cao, Juntao; Xiao, Chengwen; Wang, Song; Pang, Xiaojiao; Dai, Quanqi; He, Zhibo; Fan, Xuqiang; Yang, Liu; Qin, Ziqiang</t>
  </si>
  <si>
    <t>Investigation of pore structure and petrophysical property in tight sandstones</t>
  </si>
  <si>
    <t>Tight sandstones; Pore structure; Reservoir quality; Bashijiqike formation</t>
  </si>
  <si>
    <t>NUCLEAR-MAGNETIC-RESONANCE; NORTHERN TARIM BASIN; FRACTAL ANALYSIS; KUQA DEPRESSION; ORDOS BASIN; MULTIFRACTAL CHARACTERISTICS; MERCURY INTRUSION; RESERVOIR QUALITY; OIL-RESERVOIRS; GAS MIGRATION</t>
  </si>
  <si>
    <t>Laboratory measurements include porosity, permeability, high pressure mercury intrusion (HPMI), nuclear magnetic resonance (NMR) measurements and microscopic analysis of thin sections and scanning electron microscope (SEM) were used to gain insight into the nature of the pore throat structure including pore geometry, pore size distribution and pore connectivity of Bashijiqike tight gas sandstones in Keshen 5, Keshen 6, Keshen 8, Keshen 9 and Keshen 13 Wellblock of Kuqa depression. The relationships between microscopic pore structure parameters and macroscopic petrophysical behaviors were investigated by regression analysis. The results show that various types of pores with wide ranges of pore radius are observed. The pore throats are very small (commonly &lt; 1 mu m), and large pores are generally connected by tiny pore throats. Pore throats larger than rapes (pore radius at the apex of the Pittman's hyperbola) accounts for a small fraction of the pore volume, but make a significant contribution to permeability. The porosity connected by large pore throats (&gt; r(apex)) controls permeability in tight gas sandstones. The NMR pore size distribution is broader than the HPMI pore throat distribution. In the NMR analysis, only the pore systems connected by the relatively large pore throats should be accounted as movable, and some portion of large pores, which are not connected by effective large pore throats, are not effectively movable. The effective movable porosity is calculated by excluding those pores restricted by the tiny pore throats. The content of effective movable porosity from NMR measurements shows good correlation relationship with the porosity connected by large pore throats in HPMI analysis. Three typical types of pore structures are recognized through thin section, SEM analysis combined with the capillary curve and NMR T-2 spectrum, and the microscopic and macroscopic characteristics of the three pore structures are investigated. The pore structure were comprehensively evaluated and characterized by linking NMR T-2 spectrum with HPMI analysis.</t>
  </si>
  <si>
    <t>[Lai, Jin; Wang, Guiwen; Wang, Song; Pang, Xiaojiao; Dai, Quanqi; He, Zhibo; Fan, Xuqiang; Yang, Liu] China Univ Petr, State Key Lab Petr Resources &amp; Prospecting, Beijing 102249, Peoples R China; [Lai, Jin; Wang, Guiwen] China Univ Petr, Coll Geosci, Beijing 102249, Peoples R China; [Cao, Juntao; Xiao, Chengwen] Tarim Oilfield Co, CNPC, Res Inst Petr Explorat &amp; Dev, Korla 841000, Xinjiang, Peoples R China; [Qin, Ziqiang] Univ Wyoming, Dept Petr Engn, Laramie, WY 82071 USA</t>
  </si>
  <si>
    <t>Wang, GW (通讯作者)，China Univ Petr, State Key Lab Petr Resources &amp; Prospecting, Beijing 102249, Peoples R China.;Lai, J (通讯作者)，18 Fiume Rd, Beijing 102249, Peoples R China.</t>
  </si>
  <si>
    <t>sisylaijin@163.com; wanggw@cup.edu.cn</t>
  </si>
  <si>
    <t>Lai, Jin/0000-0002-5247-8837; Qin, Ziqiang/0000-0002-9364-9903</t>
  </si>
  <si>
    <t>We thank PetroChina Tarim Oilfield Company for providing samples and data access. This work is financially supported by National Natural Science Foundation of China (Grant No. 41472115) and Science Foundation of China University of Petroleum, Beijing (No. 2462017YJRC023). This study is based on work carried out by a large group of participants. The authors specially wish to thank Zhijie Liu (a Master's student in China University of Petroleum-Huadong), Di Wang, Yanhui Sun, Li Deng and Ruijie Li for their kind supports. We are indebted to the two anonymous reviewers for their constructive comments, which improve the paper significantly. We also thank the editor of JMPG, Dr. Hugh Daigle for his enthusiasm, patience, and tireless efforts. We also thank the diligent work of Prof. Qinghong Hu (editor in chief of JMPG) and the editorial staff.</t>
  </si>
  <si>
    <t>10.1016/j.marpetgeo.2017.12.024</t>
  </si>
  <si>
    <t>GE0EM</t>
  </si>
  <si>
    <t>WOS:000430886900012</t>
  </si>
  <si>
    <t>Lai, J; Wang, GW; Wang, ZY; Chen, J; Pang, XJ; Wang, SC; Zhou, ZL; He, ZB; Qin, ZQ; Fan, XQ</t>
  </si>
  <si>
    <t>Lai, Jin; Wang, Guiwen; Wang, Ziyuan; Chen, Jing; Pang, Xiaojiao; Wang, Shuchen; Zhou, Zhenglong; He, Zhibo; Qin, Ziqiang; Fan, Xuqiang</t>
  </si>
  <si>
    <t>A review on pore structure characterization in tight sandstones</t>
  </si>
  <si>
    <t>Pore structure; Tight sandstones; Fractal; MICP; NMR; N(2)GA; XCT</t>
  </si>
  <si>
    <t>NUCLEAR-MAGNETIC-RESONANCE; RESERVOIR-QUALITY EVOLUTION; RAY COMPUTED-TOMOGRAPHY; CRETACEOUS BASHIJIQIKE FORMATION; CAPILLARY-PRESSURE CURVES; ANOMALOUSLY HIGH-POROSITY; BOHAI BAY BASIN; ORDOS BASIN; PETROPHYSICAL PROPERTIES; FRACTAL ANALYSIS</t>
  </si>
  <si>
    <t>Tight sandstone reservoirs typically contain a wide pore throat sizes ranging from the nano-scale to micro-scale, and have complex pore geometry and pore throat structure. Microscopic pore throat structures are the most important factors affecting the macroscopic reservoir quality and fluid flow in tight sandstones. Evaluation and characterization quantitatively the microscopic pore structures, including pore geometry, pore size distribution, and pore connectivity, are of great importance for maintaining and enhancing petroleum recovery. This paper critically reviews the pore throat structures of tight sandstones, as assessed from peer reviewed papers in the literature as well as from the authors' personal experiences, in the particular contexts of comprehensive characterization and description of the entire pore throat structure using various complementary techniques. The depositional controls and diagenetic imprints on reservoir quality and pore structure are firstly discussed. The pore systems including pore throat type, pore geometry, pore size and connectivity, which are related to the depositional attributes and diagenetic modifications, are summarized. Then the theories and procedures of various testing techniques commonly used for pore structure characterization of tight sandstones are reviewed. Additionally, the pore throat structure characteristics in tight sandstones are obtained from various techniques such as MICP, NMR, N(2)GA and XCT. Pore throat distribution and capillary parameters of tight sandstones are examined, and the relationship between pore throat size distribution and permeability is overviewed. The pore size distribution and 3D pore connectivity are evaluated from NMR and XCT analysis. The NMR spectrum is also linked to the macroscopic performance, and the pore network is determined from N(2)GA. Then fractal theory is introduced to explain the irregularity and heterogeneity of pore throat structure characteristics, and the models for fractal dimension calculation through various techniques are summarized. Lastly the integration of various techniques is encouraged to fully characterize the entire pore size spectrum in tight sandstones by considering the complex pore structures and limitations of a single experiment in pore throat structure evaluation. This review will provide important insights into the microscopic pore structure characteristics of tight sandstones, and address the gap in comprehensive and quantitative evaluation of the heterogeneity in tight sandstones with complex microscopic pore structures.</t>
  </si>
  <si>
    <t>[Lai, Jin; Wang, Guiwen] China Univ Petr, State Key Lab Petr Resources &amp; Prospecting, Beijing 102249, Peoples R China; [Lai, Jin; Wang, Guiwen; Chen, Jing; Pang, Xiaojiao; Wang, Shuchen; Zhou, Zhenglong; He, Zhibo; Fan, Xuqiang] China Univ Petr, Coll Geosci, Beijing 102249, Peoples R China; [Wang, Ziyuan] Peking Univ, Sch Earth &amp; Space Sci, Beijing 100871, Peoples R China; [Qin, Ziqiang] Univ Wyoming, Dept Petr Engn, E Lewis St,Engn Bldg, Laramie, WY 82071 USA</t>
  </si>
  <si>
    <t>China University of Petroleum; China University of Petroleum; Peking University; University of Wyoming</t>
  </si>
  <si>
    <t>Lai, J; Wang, GW (通讯作者)，18 Fuxue Rd, Beijing 102249, Peoples R China.</t>
  </si>
  <si>
    <t>We thank PetroChina Tarim, Changqing and Sichuan Oilfield Company and Shell Company for providing samples and data access. Dr. Yi Xin and Dr. Jun Tang are greatly acknowledged for their kind help in data collecting. We thank Prof. Hongquan Xia (Southwest Petroleum University) for his NMR data. Dr. Zhe Cao (a lecturer at China University of Petroleum-Beijing) is greatly acknowledged for providing N&lt;INF&gt;2&lt;/INF&gt; Gas Adsorption data. The authors would like to thank National Natural Science Foundation of China (Grant No. 41472115) and Science Foundation of China University of Petroleum, Beijing (No. 2462017YJRC023) for the financial supports and permissions to publish this paper. The authors specially wish to thank Dr. Tao Nian, Yongcheng Zhang, Shibo Hao, Peng Liu, Kai Wang, Bo Xu, Yanhui Sun, Di Wang, Li Deng, Ruijie Li for their kind helps. We thank Dr. Bassem S. Nabawy for his constructive comments, which improve the paper significantly. We are indebted to the two anonymous reviewers for their constructive comments. We would like to express our deep thanks and gratitude to Prof. Andrew Miall, the editor of the Earth-Science Reviews, for his enthusiasm, patience, and tireless efforts. We also thank the diligent work of the editorial staff.</t>
  </si>
  <si>
    <t>10.1016/j.earscirev.2017.12.003</t>
  </si>
  <si>
    <t>FX9HM</t>
  </si>
  <si>
    <t>WOS:000426409200026</t>
  </si>
  <si>
    <t>Yuan, SY; Liu, JW; Wang, SX; Wang, TY; Shi, PD</t>
  </si>
  <si>
    <t>Yuan, Sanyi; Liu, Jiwei; Wang, Shangxu; Wang, Tieyi; Shi, Peidong</t>
  </si>
  <si>
    <t>Seismic Waveform Classification and First-Break Picking Using Convolution Neural Networks</t>
  </si>
  <si>
    <t>Convolutional neural networks (CNNS); first-break (FB) picking; seismic data; waveform classification</t>
  </si>
  <si>
    <t>DEEP</t>
  </si>
  <si>
    <t>Regardless of successful applications of the convolutional neural networks (CNNs) in different fields, its application to seismic waveform classification and first-break (FB) picking has not been explored yet. This letter investigates the application of CNNs for classifying time-space waveforms from seismic shot gathers and picking FBs of both direct wave and refracted wave. We use representative subimage samples with two types of labeled waveform classification to supervise CNNs training. The goal is to obtain the optimal weights and biases in CNNs, which are solved by minimizing the error between predicted and target label classification. The trained CNNs can be utilized to automatically extract a set of time-space attributes or features from any subimage in shot gathers. These attributes are subsequently inputted to the trained fully connected layer of CNNs to output two values between 0 and 1. Based on the two-element outputs, a discriminant score function is defined to provide a single indication for classifying input waveforms. The FB is then located from the calculated score maps by sequentially using a threshold, the first local minimum rule of every trace and a median filter. Finally, we adopt synthetic and real shot data examples to demonstrate the effectiveness of CNNs-based waveform classification and FB picking. The results illustrate that CNN is an efficient automatic data-driven classifier and picker.</t>
  </si>
  <si>
    <t>[Yuan, Sanyi; Liu, Jiwei; Wang, Shangxu; Wang, Tieyi] China Univ Petr, State Key Lab Petr Resources &amp; Prospecting, Beijing 102249, Peoples R China; [Shi, Peidong] Univ Leeds, Sch Earth &amp; Environm, Leeds LS2 9JT, W Yorkshire, England</t>
  </si>
  <si>
    <t>Wang, SX (通讯作者)，China Univ Petr, State Key Lab Petr Resources &amp; Prospecting, Beijing 102249, Peoples R China.</t>
  </si>
  <si>
    <t>yuansy@cup.edu.cn; wangsx@cup.edu.cn</t>
  </si>
  <si>
    <t>Shi, Peidong/AFQ-2386-2022</t>
  </si>
  <si>
    <t>Shi, Peidong/0000-0001-5782-245X</t>
  </si>
  <si>
    <t>National Natural Science Foundation of China [41674127]; Science Foundation of China University of Petroleum, Beijing [2462015BJB04]</t>
  </si>
  <si>
    <t>This work was supported in part by the National Natural Science Foundation of China under Grant 41674127 and in part by the Science Foundation of China University of Petroleum, Beijing, under Grant 2462015BJB04.</t>
  </si>
  <si>
    <t>10.1109/LGRS.2017.2785834</t>
  </si>
  <si>
    <t>FU1MY</t>
  </si>
  <si>
    <t>WOS:000423615300023</t>
  </si>
  <si>
    <t>Zhao, R; Wang, DZ; Yan, RQ; Mao, KZ; Shen, F; Wang, JJ</t>
  </si>
  <si>
    <t>Zhao, Rui; Wang, Dongzhe; Yan, Ruqiang; Mao, Kezhi; Shen, Fei; Wang, Jinjiang</t>
  </si>
  <si>
    <t>Machine Health Monitoring Using Local Feature-Based Gated Recurrent Unit Networks</t>
  </si>
  <si>
    <t>IEEE TRANSACTIONS ON INDUSTRIAL ELECTRONICS</t>
  </si>
  <si>
    <t>Fault diagnosis; feature engineering; gated recurrent unit (GRU); machine health monitoring (MHM); tool wear prediction</t>
  </si>
  <si>
    <t>NEURAL-NETWORKS; DEEP; DIAGNOSIS; SCHEME</t>
  </si>
  <si>
    <t>In modern industries, machine health monitoring systems (MHMS) have been applied wildly with the goal of realizing predictive maintenance including failures tracking, downtime reduction, and assets preservation. In the era of big machinery data, data-driven MHMS have achieved remarkable results in the detection of faults after the occurrence of certain failures (diagnosis) and prediction of the future working conditions and the remaining useful life (prognosis). The numerical representation for raw sensory data is the key stone for various successful MHMS. Conventional methods are the labor-extensive as they usually depend on handcrafted features, which require expert knowledge. Inspired by the success of deep learning methods that redefine representation learning from raw data, we propose local feature-based gated recurrent unit (LFGRU) networks. It is a hybrid approach that combines handcrafted feature design with automatic feature learning for machine health monitoring. First, features from windows of input time series are extracted. Then, an enhanced bidirectional GRU network is designed and applied on the generated sequence of local features to learn the representation. A supervised learning layer is finally trained to predict machine condition. Experiments on three machine health monitoring tasks: tool wear prediction, gearbox fault diagnosis, and incipient bearing fault detection verify the effectiveness and generalization of the proposed LFGRU.</t>
  </si>
  <si>
    <t>[Zhao, Rui; Wang, Dongzhe; Mao, Kezhi] Nanyang Technol Univ, Sch Elect &amp; Elect Engn, Singapore 639798, Singapore; [Yan, Ruqiang; Shen, Fei] Southeast Univ, Sch Instrument Sci &amp; Engn, Nanjing 210096, Jiangsu, Peoples R China; [Wang, Jinjiang] China Univ Petr, Fac Mech Engn, Beijing 102249, Peoples R China</t>
  </si>
  <si>
    <t>Nanyang Technological University &amp; National Institute of Education (NIE) Singapore; Nanyang Technological University; Southeast University - China; China University of Petroleum</t>
  </si>
  <si>
    <t>Zhao, R (通讯作者)，Nanyang Technol Univ, Sch Elect &amp; Elect Engn, Singapore 639798, Singapore.</t>
  </si>
  <si>
    <t>rzhao001@e.ntu.edu.sg; DWANG015@e.ntu.edu.sg; ruqiang@seu.edu.cn; ezkmao@ntu.edu.sg; 936833562@qq.com; jwang@cup.edu.cn</t>
  </si>
  <si>
    <t>National Natural Science Foundation of China [51575102]</t>
  </si>
  <si>
    <t>This work was supported in part by the National Natural Science Foundation of China under Grant 51575102.</t>
  </si>
  <si>
    <t>0278-0046</t>
  </si>
  <si>
    <t>1557-9948</t>
  </si>
  <si>
    <t>IEEE T IND ELECTRON</t>
  </si>
  <si>
    <t>IEEE Trans. Ind. Electron.</t>
  </si>
  <si>
    <t>10.1109/TIE.2017.2733438</t>
  </si>
  <si>
    <t>Automation &amp; Control Systems; Engineering, Electrical &amp; Electronic; Instruments &amp; Instrumentation</t>
  </si>
  <si>
    <t>Automation &amp; Control Systems; Engineering; Instruments &amp; Instrumentation</t>
  </si>
  <si>
    <t>FQ5QI</t>
  </si>
  <si>
    <t>WOS:000418415200059</t>
  </si>
  <si>
    <t>Huang, L; Ning, ZF; Wang, Q; Zhang, WT; Cheng, ZL; Wu, XJ; Qin, HB</t>
  </si>
  <si>
    <t>Huang, Liang; Ning, Zhengfu; Wang, Qing; Zhang, Wentong; Cheng, Zhilin; Wu, Xiaojun; Qin, Huibo</t>
  </si>
  <si>
    <t>Effect of organic type and moisture on CO2/CH4 competitive adsorption in kerogen with implications for CO2 sequestration and enhanced CH4 recovery</t>
  </si>
  <si>
    <t>CO2 sequestration; Enhanced gas recovery; Competitive adsorption; Organic type; Moisture; Microscopic mechanism</t>
  </si>
  <si>
    <t>CARBON-DIOXIDE ADSORPTION; HIGH-PRESSURE METHANE; SHALE-GAS; MOLECULAR SIMULATION; PORE ACCESSIBILITY; SORPTION ISOTHERMS; COAL; MATTER; STORAGE; DRY</t>
  </si>
  <si>
    <t>Although research attentions for CO2 injection in gas-bearing reservoirs have been drawn to CO2 sequestration with enhanced gas recovery (CS-EGR), the microscopic competitive adsorption mechanism of methane (CH4) and carbon dioxide (CO2) considering the effect of organic type and moisture remains to be determined. In this work, we focus on the competitive adsorption behaviors of CH4 and CO2 on dry and moist realistic kerogen models of different organic types by performing combined molecular dynamics (MD) and grand canonical Monte Carlo (GCMC) simulations. The effects of organic type and moisture content on kerogen pore structures, moisture distribution and interaction between CH4/CO2 and kerogen surfaces are discussed in details. Simulation results show that CO2/CH4 adsorption capacity and adsorption selectivity are in the order of kerogen IA &lt; IIA &lt; IIIA, ;consistent with the sequence of enterable pore volume fraction (IA, 9.38%; IIA, 13.59%; IIIA, 28.88%). H2O molecules are preferentially adsorbed on the sulfur- and oxygen-containing groups at low moisture, and then migrate and aggregate into clusters in the middle of enterable pores at high moisture. The CO2/CH4 adsorption capacity decreases with increasing moisture content, while the CO2/CH4 adsorption selectivity, specific adsorption energy and CO2 isosteric heat decrease at the beginning, and then increase with the moisture content. Moisture has a bigger effect on the adsorption of CO2 than that of CH4. This study indicates that kerogen MA is the optimized organic type for CS-EGS due to its large and stable CO2 storage capacity. Despite its negative effect on gas adsorption capacity, moisture can potentially boost the displacement of CH4 by CO2 at certain moisture conditions. Results of this study lay the foundation for future optimization design of CS-EGR projects with application to coal and shale systems.</t>
  </si>
  <si>
    <t>[Huang, Liang; Ning, Zhengfu; Wang, Qing; Zhang, Wentong; Cheng, Zhilin; Wu, Xiaojun] China Univ Petr, State Key Lab Petr Resources &amp; Prospecting, Beijing 102249, Peoples R China; [Huang, Liang; Ning, Zhengfu; Wang, Qing; Zhang, Wentong; Cheng, Zhilin; Wu, Xiaojun] China Univ Petr, Dept Petr Engn, Beijing 102249, Peoples R China; [Qin, Huibo] China Univ Petr, State Key Lab Heavy Oil Proc, Beijing 102249, Peoples R China</t>
  </si>
  <si>
    <t>China University of Petroleum; China University of Petroleum; China University of Petroleum</t>
  </si>
  <si>
    <t>Huang, L (通讯作者)，China Univ Petr, State Key Lab Petr Resources &amp; Prospecting, Beijing 102249, Peoples R China.</t>
  </si>
  <si>
    <t>huangliang19911015@163.com</t>
  </si>
  <si>
    <t>Huang, Liang/ABI-5283-2020</t>
  </si>
  <si>
    <t>Huang, Liang/0000-0002-2761-3128</t>
  </si>
  <si>
    <t>National Natural Science Foundation of China [51774298, 51504265]; Science Foundation for the Excellent Youth Scholars of China University of Petroleum (Beijing) [2462015YQ0223]</t>
  </si>
  <si>
    <t>National Natural Science Foundation of China(National Natural Science Foundation of China (NSFC)); Science Foundation for the Excellent Youth Scholars of China University of Petroleum (Beijing)</t>
  </si>
  <si>
    <t>This work was supported by the National Natural Science Foundation of China (Grant No.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</si>
  <si>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10.1016/j.apenergy.2017.10.122</t>
  </si>
  <si>
    <t>FS5DF</t>
  </si>
  <si>
    <t>WOS:000419813100003</t>
  </si>
  <si>
    <t>Sun, FR; Yao, YD; Li, XF</t>
  </si>
  <si>
    <t>Sun, Fengrui; Yao, Yuedong; Li, Xiangfang</t>
  </si>
  <si>
    <t>The heat and mass transfer characteristics of superheated steam coupled with non-condensing gases in horizontal wells with multi-point injection technique</t>
  </si>
  <si>
    <t>ENERGY</t>
  </si>
  <si>
    <t>Reservoir uniform heating; Multi-point injection; Heat transfer &amp; convection; Formation heating effect; Multi-component thermal fluid</t>
  </si>
  <si>
    <t>OIL-RECOVERY; PERFORMANCE ANALYSIS; 2-PHASE FLOW; THERMAL FLUID; WELLBORE; MODEL; TEMPERATURE; PREDICTION; PARAMETERS</t>
  </si>
  <si>
    <t>In this paper, a series of works are conducted to study the heat and mass transfer characteristics of superheated steam &amp; non-condensing gases (SNG) flow in horizontal wellbores with multi-point injection technique. Firstly, the energy and momentum balance equations of SNG flow in both of the inner tubing (IT) and annuli are established. Then, coupled with the S-R-I( real gas model and formation heat transfer model, a comprehensive model is established. The model is solved with finite difference method on space and the predicted results are compared against field data and previous models. The results show that: (a). The model is applicable to wide ranges of SNG pressure, temperature and mass friction of non-condensing gases. (b). Formation heat absorption rate can be monitored or adjusted at heel or toe point. Uniform steam absorption can be achieved when proper injection pressure at heel point is selected. (c). The mass friction of non-condensing gases is a double-edged sword. The advantage of increasing of formation SNG absorption rate can be offset by the decrease of SNG enthalpy. Laboratory test should be conducted to investigate the oil displacement mechanisms of non-condensing gases or superheated steam before selecting the mass friction for each component. (C) 2017 Elsevier Ltd. All rights reserved.</t>
  </si>
  <si>
    <t>[Sun, Fengrui; Yao, Yuedong] China Univ Petr Beijng, State Key Lab Petr Resources &amp; Prospecting, Beijing 102249, Peoples R China; [Sun, Fengrui; Yao, Yuedong; Li, Xiangfang] China Univ Petr Beijng, Coll Petr Engn, Beijing 102249, Peoples R China; [Sun, Fengrui; Yao, Yuedong; Li, Xiangfang] China Univ Petr, Minist Educ, Lab Petr Engn, Beijing 102249, Peoples R China</t>
  </si>
  <si>
    <t>Sun, FR; Yao, YD (通讯作者)，China Univ Petr Beijng, State Key Lab Petr Resources &amp; Prospecting, Beijing 102249, Peoples R China.</t>
  </si>
  <si>
    <t>13126682711@163.com; yaoyuedong@163.com</t>
  </si>
  <si>
    <t>sun, feng rui/0000-0001-6142-4235</t>
  </si>
  <si>
    <t>National Science and Technology Major Projects of China [2016ZX05039, 2016ZX05042]; National Natural fund of China [51490654]; China University of Petroleum (Beijing)</t>
  </si>
  <si>
    <t>National Science and Technology Major Projects of China; National Natural fund of China; China University of Petroleum (Beijing)</t>
  </si>
  <si>
    <t>The authors wish to thank the State Key Laboratory of efficient development of offshore oil (2015-YXKJ-001). This work was also supported in part by a grant from National Science and Technology Major Projects of China (2016ZX05039 and 2016ZX05042) and the National Natural fund of China (51490654). The authors recognize the support of the China University of Petroleum (Beijing) for the permission to publish this paper.</t>
  </si>
  <si>
    <t>0360-5442</t>
  </si>
  <si>
    <t>1873-6785</t>
  </si>
  <si>
    <t>Energy</t>
  </si>
  <si>
    <t>10.1016/j.energy.2017.11.028</t>
  </si>
  <si>
    <t>Thermodynamics; Energy &amp; Fuels</t>
  </si>
  <si>
    <t>FW8FU</t>
  </si>
  <si>
    <t>WOS:000425565700082</t>
  </si>
  <si>
    <t>Huang, L; Ning, ZF; Wang, Q; Qi, RR; Zeng, Y; Qin, HB; Ye, HT; Zhang, WT</t>
  </si>
  <si>
    <t>Huang, Liang; Ning, Zhengfu; Wang, Qing; Qi, Rongrong; Zeng, Yan; Qin, Huibo; Ye, Hongtao; Zhang, Wentong</t>
  </si>
  <si>
    <t>Molecular simulation of adsorption behaviors of methane, carbon dioxide and their mixtures on kerogen: Effect of kerogen maturity and moisture content</t>
  </si>
  <si>
    <t>CH4 adsorption; CO2 adsorption; Adsorption selectivity; Kerogen maturity; Moisture content; Molecular simulation</t>
  </si>
  <si>
    <t>MISSISSIPPIAN BARNETT SHALE; HIGH-PRESSURE ADSORPTION; BULK ORGANIC-MATTER; FORT-WORTH BASIN; COMPETITIVE ADSORPTION; THERMODYNAMIC PROPERTIES; SURFACE-CHEMISTRY; COAL; GAS; SORPTION</t>
  </si>
  <si>
    <t>The adsorption behaviors of methane (CH4), carbon dioxide (CO2) and their mixtures are vital to understand the process of CO2 sequestration and shale gas exploitation. In this work, four realistic kerogen models with different maturities (immature (IIA), beginning of oil window (IIB), middle of oil window (IIC), postmature (IID)) were built by the molecular dynamics (MD) method. The adsorption characteristics of CH4, CO2 and their mixtures on these kerogen models with various moisture contents (0, 0.7, 1.4, 2.1, 2.8 wt%) were investigated by the grand canonical Monte Carlo (GCMC) simulations. The influences of kerogen maturity and moisture content on the adsorption capacity, isosteric heat of adsorption and adsorption selectivity of gas molecules were discussed. Simulation results show that the maximum adsorption capacity of gas molecules increases with increasing kerogen maturity, but decreases with increasing moisture content, and the reduction decreases as the maturity increases at high moisture contents. The average isosteric heat of CO2 adsorption is relevant to the sulfur/oxygen content of kerogen models. The pre-adsorbed water (H2O) has a small effect on the gas isosteric adsorption heat when located in the middle of pores, but can reduce the CO2 isosteric adsorption heat by occupying the hydrophilic groups. Moreover, H2O molecules are observed to migrate and aggregate into growing clusters at higher moisture contents for kerogen IIC and IID models, increasing the gas isosteric adsorption heat. The CO2/CH4 adsorption selectivity gradually decreases to the equilibrium value with the rise of bulk pressure. Also, the selectivity decreases with increasing CO2 mole fraction for lower mature kerogen models (IIA and IIB), but increases with the CO2 mole fraction at low pressure for kerogen models of higher maturity (IIC and IID). Meanwhile, the selectivity increases for IIA, IIC and IID models, while decreases for IIB model as the moisture content increases. This study gains deep insights into the effect of kerogen maturity and moisture content on the interaction between CH4/CO2 and kerogen at microscopic scale.</t>
  </si>
  <si>
    <t>[Huang, Liang; Ning, Zhengfu; Wang, Qing; Qi, Rongrong; Zeng, Yan; Ye, Hongtao; Zhang, Wentong] China Univ Petr, State Key Lab Petr Resources &amp; Prospecting, Beijing 102249, Peoples R China; [Huang, Liang; Ning, Zhengfu; Wang, Qing; Qi, Rongrong; Zeng, Yan; Ye, Hongtao; Zhang, Wentong] China Univ Petr, Dept Petr Engn, Beijing 102249, Peoples R China; [Qin, Huibo] China Univ Petr, State Key Lab Heavy Oil Proc, Beijing 102249, Peoples R China</t>
  </si>
  <si>
    <t>This work was supported by the National Natural Science Foundation of China (Grant Nos. 51774298 and 51504265) and the Science Foundation for the Excellent Youth Scholars of China University of Petroleum (Beijing) (Grant No. 2462015YQ0223). Computer time for this study was provided by the HP High Performance Computing Cluster of the State Key Laboratory of Heavy Oil Processing at China University of Petroleum (Beijing).</t>
  </si>
  <si>
    <t>10.1016/j.fuel.2017.09.060</t>
  </si>
  <si>
    <t>FK4GO</t>
  </si>
  <si>
    <t>WOS:000413449600018</t>
  </si>
  <si>
    <t>Dong, KY; Sun, RJ; Hochman, G</t>
  </si>
  <si>
    <t>Dong, Kangyin; Sun, Renjin; Hochman, Gal</t>
  </si>
  <si>
    <t>Do natural gas and renewable energy consumption lead to less CO2 emission? Empirical evidence from a panel of BRICS countries</t>
  </si>
  <si>
    <t>Environmental Kuznets curve; CO2 emissions; Natural gas and renewable energy consumption; Cross-sectional dependence; BRICS countries</t>
  </si>
  <si>
    <t>ENVIRONMENTAL KUZNETS CURVE; ECONOMIC-GROWTH; CARBON EMISSIONS; DYNAMIC IMPACT; NEXUS; COINTEGRATION; DEGRADATION; OUTPUT; INCOME</t>
  </si>
  <si>
    <t>This study is the first attempt to investigate the nexus among per capita carbon dioxide (CO2) emissions, gross domestic product (GDP), and natural gas and renewable energy consumption within the framework of the environmental Kuznets curve (EKC), in a 1985-2016 sample of BRICS countries (i.e., Brazil, Russia, India, China, and South Africa). For this purpose, panel unit root, cointegration, and causality tests allowing for cross-sectional dependence are conducted. Employing the augmented mean group (AMG) estimator, the results provide strong evidence in favor of the EKC hypothesis for the BRICS countries by proposing that the EKC holds in all five BRICS countries; the turning points (TPs) lie between $4282.90 (India) and $16,553.77 (China), while the turning years (TYs) are estimated to be between 2018 (Russia) and 2035 (India). Furthermore, increasing natural gas and renewable energy consumption lowers CO2 emissions, which indicates that, 1% increase in natural gas and renewable energy consumption for the BRICS countries will decrease CO2 emissions by 0.1641% and 0.2601%, respectively. The causality analysis underscores feedback hypothetical links among CO2 emissions, natural gas consumption, and renewable energy consumption in the long run. Some policy implications are highlighted for BRICS countries' policymakers not only for tackling CO2 emissions, but also for promoting growth in the natural gas and renewable energy industries. (C) 2017 Elsevier Ltd. All rights reserved.</t>
  </si>
  <si>
    <t>[Dong, Kangyin; Sun, Renjin] China Univ Petr, Sch Business Adm, Beijing 102249, Peoples R China; [Dong, Kangyin; Hochman, Gal] Rutgers State Univ, Dept Agr Food &amp; Resource Econ, New Brunswick, NJ 08901 USA</t>
  </si>
  <si>
    <t>China University of Petroleum; Rutgers State University New Brunswick</t>
  </si>
  <si>
    <t>Dong, KY; Sun, RJ (通讯作者)，China Univ Petr, Sch Business Adm, Beijing 102249, Peoples R China.</t>
  </si>
  <si>
    <t>kangyin.dong@rutgers.edu; sunrenjin@cup.edu.cn</t>
  </si>
  <si>
    <t>Dong, Kangyin/O-3354-2019; Sun, Renjin/AAF-3552-2020</t>
  </si>
  <si>
    <t>This research is financially supported by the National Social Science Foundation of China (Grant No. 17BGL014). The authors also gratefully acknowledge the editors and anonymous reviewers for their helpful reviews and comments.</t>
  </si>
  <si>
    <t>DEC 15</t>
  </si>
  <si>
    <t>10.1016/j.energy.2017.11.092</t>
  </si>
  <si>
    <t>FT6FH</t>
  </si>
  <si>
    <t>WOS:000423249200010</t>
  </si>
  <si>
    <t>Zhu, DY; Bai, BJ; Hou, JR</t>
  </si>
  <si>
    <t>Zhu, Daoyi; Bai, Baojun; Hou, Jirui</t>
  </si>
  <si>
    <t>Polymer Gel Systems for Water Management in High-Temperature Petroleum Reservoirs: A Chemical Review</t>
  </si>
  <si>
    <t>ENERGY &amp; FUELS</t>
  </si>
  <si>
    <t>PREFORMED-PARTICLE-GEL; VOID-SPACE CONDUITS; OIL-RECOVERY APPLICATIONS; CONFORMANCE CONTROL; CROSS-LINKING; RESISTANT SUPERABSORBENT; NANOCOMPOSITE HYDROGEL; SWEEP IMPROVEMENT; CONTROL PURPOSES; FRACTURES</t>
  </si>
  <si>
    <t>Polymer gel systems as water management materials have been widely used in recent years for enhanced oil recovery applications. However, most polymer gel systems are limited in their ability to withstand the harsh environments of high temperature and high salinity. Those polymer gel systems that can handle high-temperature excessive water treatments are reviewed in this paper and categorized into three major types: in situ cross-linked polymer gels, preformed gels, and foamed gels. Future directions for the development of polymer gel systems for high-temperature conditions are recommended. For excessive water management with temperatures from 80 to 120 degrees C, current polymer systems are substantially adequate. Polymer gel systems composed of partially hydrolyzed polyacrylamide (HPAM)/chromium can be combined with nanoparticle technology to elongate their gelation time and reduce the adsorption of chromium ions in the formation. Phenolic resin cross-linker systems have reasonable gelation times and gel strengths; however, more environmentally friendly cross-linkers should be developed to meet the increasingly stringent environmental requirements. For particle gels, the addition of functional monomer(s) can improve the antitemperature performance. When the applied temperatures reach 120 degrees C, inorganic cross-linker systems are no longer applicable, and the gelation time of organic cross-linking polymer gel systems and gel thermal stability will decrease significantly due to fast cross-linking reactions. During this period, retarders can be used to elongate the gelation time, and gel strength enhancers (e.g., cement, silica) can also be applied to improve the gel strength at such extremely high temperatures. Most importantly, novel polymers (e.g., ter- or tetrapolymers), functional monomers, and environmentally friendly cross-linkers need to be discovered and developed for polymer gel applications. Second cross-linking systems can be applied to further enhance the strength of the particle gels in harsh conditions. On the basis of these developments, foamed gels can be well implemented in fractures and wormholes to save the amount of injected gels.</t>
  </si>
  <si>
    <t>[Zhu, Daoyi; Bai, Baojun; Hou, Jirui] China Univ Petr, Enhanced Oil Recovery Inst, CNPC Tertiary Oil Recovery Key Lab, Beijing 102249, Peoples R China; [Bai, Baojun] China Univ Petr Beijing Karamay, Karamay 834000, Xinjiang, Peoples R China; [Zhu, Daoyi; Bai, Baojun] Missouri Univ Sci &amp; Technol, Dept Geosci &amp; Geol &amp; Petr Engn, Rolla, MO 65401 USA</t>
  </si>
  <si>
    <t>China University of Petroleum; China University of Petroleum; University of Missouri System; Missouri University of Science &amp; Technology</t>
  </si>
  <si>
    <t>Zhu, DY; Bai, BJ; Hou, JR (通讯作者)，China Univ Petr, Enhanced Oil Recovery Inst, CNPC Tertiary Oil Recovery Key Lab, Beijing 102249, Peoples R China.;Bai, BJ (通讯作者)，China Univ Petr Beijing Karamay, Karamay 834000, Xinjiang, Peoples R China.;Zhu, DY; Bai, BJ (通讯作者)，Missouri Univ Sci &amp; Technol, Dept Geosci &amp; Geol &amp; Petr Engn, Rolla, MO 65401 USA.</t>
  </si>
  <si>
    <t>chutaoi@163.com; baib@mst.edu; houjirui@126.com</t>
  </si>
  <si>
    <t>Zhu, Daoyi/0000-0002-6041-2037; Bai, Baojun/0000-0002-3551-4787</t>
  </si>
  <si>
    <t>National Science and Technology Major Project [2016ZX05014-004-004, 2017ZX05009-004]; Science Foundation of China University of Petroleum-Beijing At Karamay [RCYJ2017A-01-001]; China Scholarship Council [201606440051]</t>
  </si>
  <si>
    <t>National Science and Technology Major Project; Science Foundation of China University of Petroleum-Beijing At Karamay; China Scholarship Council(China Scholarship Council)</t>
  </si>
  <si>
    <t>This work was supported by the National Science and Technology Major Project (2016ZX05014-004-004 and 2017ZX05009-004), the Science Foundation of China University of Petroleum-Beijing At Karamay (No. RCYJ2017A-01-001), and the China Scholarship Council (201606440051).</t>
  </si>
  <si>
    <t>0887-0624</t>
  </si>
  <si>
    <t>1520-5029</t>
  </si>
  <si>
    <t>ENERG FUEL</t>
  </si>
  <si>
    <t>Energy Fuels</t>
  </si>
  <si>
    <t>DEC</t>
  </si>
  <si>
    <t>10.1021/acs.energyfuels.7b02897</t>
  </si>
  <si>
    <t>FR0WD</t>
  </si>
  <si>
    <t>WOS:000418783800003</t>
  </si>
  <si>
    <t>Ma, SC; Fan, Y; Feng, LY</t>
  </si>
  <si>
    <t>Ma, Shao-Chao; Fan, Ying; Feng, Lianyong</t>
  </si>
  <si>
    <t>An evaluation of government incentives for new energy vehicles in China focusing on vehicle purchasing restrictions</t>
  </si>
  <si>
    <t>ENERGY POLICY</t>
  </si>
  <si>
    <t>New energy vehicles; Policy evaluation; Vehicle purchasing restrictions on; Panel co-integration</t>
  </si>
  <si>
    <t>IN ELECTRIC VEHICLES; POLICY; MARKET; ADOPTION; IMPACT; CONSUMERS; GERMANY; COINTEGRATION; TRANSITION; EXPERIENCE</t>
  </si>
  <si>
    <t>In order to reduce carbon emissions and urban smog, the Chinese government has instituted a number of policies to promote the diffusion of new energy vehicles (NEVs), achieving remarkable results. This paper aims to quantify the effectiveness of various policies. After reviewing and quantifying the policies directly related to the sales and driving of NEVs in the past five years, we established a multivariate co-integration model and an error correction model to analyse the long- and short-term effects of these policies. The results demonstrate positive co-integration for the relationship between the NEV market share and the NEV purchase subsidy, tax exemption, the policy of restricting internal combustion engine vehicle (ICEV) purchase, and the abolishment of traffic restrictions for NEVs. China's unique policy of restricting ICEVs has in fact promoted NEV sales by adjusting the supply and demand to influence the consumers' choices. Finally, we found technology to still be a bottleneck factor in the NEV industry, and technological progress's effect on NEV diffusion is greater than the economic subsidy policy. Therefore, this study suggests that the funds being made available from the gradual reduction of the purchase subsidy should be transferred to research and development.</t>
  </si>
  <si>
    <t>[Ma, Shao-Chao; Feng, Lianyong] China Univ Petr, Sch Business Adm, Beijing, Peoples R China; [Fan, Ying] Beihang Univ, Sch Econ &amp; Management, Beijing, Peoples R China</t>
  </si>
  <si>
    <t>China University of Petroleum; Beihang University</t>
  </si>
  <si>
    <t>Fan, Y (通讯作者)，Beihang Univ, Sch Econ &amp; Management, Beijing, Peoples R China.</t>
  </si>
  <si>
    <t>yfan1123@busa.edu.cn</t>
  </si>
  <si>
    <t>Feng, Lianyong/0000-0003-0953-5784</t>
  </si>
  <si>
    <t>National Natural Science Foundation of China [71690245, 71210005, 71373285]</t>
  </si>
  <si>
    <t>Support from the National Natural Science Foundation of China (Grant nos. 71690245, 71210005 and 71373285) is greatly acknowledged.</t>
  </si>
  <si>
    <t>0301-4215</t>
  </si>
  <si>
    <t>1873-6777</t>
  </si>
  <si>
    <t>ENERG POLICY</t>
  </si>
  <si>
    <t>Energy Policy</t>
  </si>
  <si>
    <t>NOV</t>
  </si>
  <si>
    <t>10.1016/j.enpol.2017.07.057</t>
  </si>
  <si>
    <t>Economics; Energy &amp; Fuels; Environmental Sciences; Environmental Studies</t>
  </si>
  <si>
    <t>Business &amp; Economics; Energy &amp; Fuels; Environmental Sciences &amp; Ecology</t>
  </si>
  <si>
    <t>FP5LK</t>
  </si>
  <si>
    <t>WOS:000417660800061</t>
  </si>
  <si>
    <t>Tan, P; Jin, Y; Han, K; Hou, B; Chen, M; Guo, XF; Gao, J</t>
  </si>
  <si>
    <t>Tan, Peng; Jin, Yan; Han, Ke; Hou, Bing; Chen, Mian; Guo, Xiaofeng; Gao, Jie</t>
  </si>
  <si>
    <t>Analysis of hydraulic fracture initiation and vertical propagation behavior in laminated shale formation</t>
  </si>
  <si>
    <t>Shale; Hydraulic fracturing; Vertical propagation; Natural fracture; Bedding plane</t>
  </si>
  <si>
    <t>STIMULATED RESERVOIR VOLUME; NETWORK PROPAGATION; NATURAL FRACTURE; CRITERION</t>
  </si>
  <si>
    <t>The extent of hydraulic fracture vertical propagation extent is significant in evaluating simulated reservoir volume for laminated shale reservoirs. Given that it is affected by the discontinuities (beddings, natural fractures, and other factors), fracture geometry is complex in the vertical plane and is different from a simple fracture in a homogeneous sandstone reservoir. However, the propagation mechanism of hydraulic fracture in the vertical plane has not been well understood. To clarify this mechanism, several groups of large-scale tri-axial tests were deployed in this study to investigate the fracture initiation and vertical propagation behavior in laminated shale formation. The influences of multiple factors on fracture vertical propagation were studied. The results showed that hydraulic fracture initiation and propagation displayed five basic patterns in the vertical plane of laminated shale formation. The ultimate fracture geometries could be classified into four categories: simple fracture, fishbone-like fracture, fishbonelike fracture with fissure opening, and multilateral fishbone-like fracture network. Furthermore, the favorable geo-stress conditions for forming the complex fracture network were as follows: vertical stress difference close to 6 MPa and vertical stress difference coefficient from 0.2 to 0.5. In addition, when q . mu- value (the product of injection rate and fracturing fluid viscosity) was roughly 3 x 10(-9), a complex fracture geometry of fishbone-like fracture with bedding opening was formed; however, extremely small or extremely large values were both harmful. Variable injection rate fracturing with low viscosity fracturing fluid of 3 mPa.s was proved to be an effective treatment to improve the connectivity of induced hydraulic fracture with the discontinuities. Moreover, because of the influence of cementing strength on fracture communication effects between hydraulic fracture and the beddings, the overall propagation region generally displayed an ellipse in shape with beddings opening asymmetrically along two wings of the main hydraulic fracture. (C) 2017 Elsevier Ltd. All rights reserved.</t>
  </si>
  <si>
    <t>[Tan, Peng; Jin, Yan; Han, Ke; Hou, Bing; Chen, Mian; Guo, Xiaofeng; Gao, Jie] China Univ Petr, State Key Lab Petr Resources &amp; Engn, Beijing 102249, Peoples R China</t>
  </si>
  <si>
    <t>Jin, Y (通讯作者)，China Univ Petr, State Key Lab Petr Resources &amp; Engn, Beijing 102249, Peoples R China.</t>
  </si>
  <si>
    <t>jinyancup@163.com</t>
  </si>
  <si>
    <t>Tan, Peng/AAR-1064-2021</t>
  </si>
  <si>
    <t>Tan, Peng/0000-0002-9432-2689</t>
  </si>
  <si>
    <t>NSTMP [2016ZX05066]; NSFC [51325402, 51174217, 51234006]; SFCUPB [2462015YQ0203]</t>
  </si>
  <si>
    <t>NSTMP; NSFC(National Natural Science Foundation of China (NSFC)); SFCUPB</t>
  </si>
  <si>
    <t>The authors gratefully acknowledge the support of NSTMP (No. 2016ZX05066), NSFC (No. 51325402, No. 51174217, No. 51234006), SFCUPB (2462015YQ0203).</t>
  </si>
  <si>
    <t>10.1016/j.fuel.2017.05.033</t>
  </si>
  <si>
    <t>FA9ZX</t>
  </si>
  <si>
    <t>WOS:000405805800048</t>
  </si>
  <si>
    <t>Wen, YY; Rufford, TE; Chen, XZ; Li, N; Lyu, MQ; Dai, LM; Wang, LZ</t>
  </si>
  <si>
    <t>Wen, Yangyang; Rufford, Thomas E.; Chen, Xingzhu; Li, Neng; Lyu, Miaoqiang; Dai, Liming; Wang, Lianzhou</t>
  </si>
  <si>
    <t>Nitrogen-doped Ti3C2Tx MXene electrodes for high-performance supercapacitors</t>
  </si>
  <si>
    <t>NANO ENERGY</t>
  </si>
  <si>
    <t>MXenes; Nitrogen-doping; Titanium carbide; Supercapacitors; Electrodes</t>
  </si>
  <si>
    <t>TOTAL-ENERGY CALCULATIONS; TRANSITION-METAL OXIDES; 2D TITANIUM CARBIDE; PHOTOCATALYTIC ACTIVITY; GRAPHENE NANOSHEETS; HIGH-CAPACITANCE; PORE-SIZE; CARBON; PHOTOACTIVITY; STORAGE</t>
  </si>
  <si>
    <t>A new type of nitrogen-doped two-dimensional MXene (N-Ti3C2Tx) was synthesized by post-etch annealing Ti3C2Tx in ammonia as a promising electrode material for supercapacitors. The concentrations of nitrogen can be rationally controlled to produce N-Ti3C2Tx materials with 1.7-20.7 at% of nitrogen by simply tuning the annealing temperatures from 200 degrees C to 700 degrees C. The introduction of nitrogen as a heteroatom in the Ti3C2Tx structure leads to a remarkable increase of the c-lattice parameter of MXene sheets from 1.92 nm in Ti3C2Tx to 2.46 nm in N-doped ones upon ammonia treatment at 200 degrees C. More interestingly, the resultant doped MXene materials under optimized condition exhibited drastically improved electrochemical capacitances of 192 F g(-1) in 1 M H2SO4 and 82 F g(-1) in 1 M MgSO4 electrolyte, which are remarkably higher than those of the un-doped Ti3C2Tx materials (34 F g(-1) in 1 M H2SO4 and 52 F g(-1) in 1 M MgSO4).</t>
  </si>
  <si>
    <t>[Wen, Yangyang] China Univ Petr, Inst New Energy, State Key Lab Heavy Oil Proc, Beijing 102249, Peoples R China; [Wen, Yangyang; Lyu, Miaoqiang; Wang, Lianzhou] Univ Queensland, Sch Chem Engn, Nanomat Ctr, Brisbane, Qld 4072, Australia; [Wen, Yangyang; Lyu, Miaoqiang; Wang, Lianzhou] Univ Queensland, Australian Inst Bioengn &amp; Nanotechnol, Brisbane, Qld 4072, Australia; [Rufford, Thomas E.] Univ Queensland, Sch Chem Engn, Brisbane, Qld 4072, Australia; [Chen, Xingzhu; Li, Neng] Wuhan Univ Technol, State Key Lab Silicate Mat Architectures, Wuhan 430070, Hubei, Peoples R China; [Dai, Liming] Case Western Reserve Univ, Dept Macromol Sci &amp; Engn, Ctr Adv Sci &amp; Engn Carbon Case 4Carbon, Cleveland, OH 44106 USA</t>
  </si>
  <si>
    <t>China University of Petroleum; University of Queensland; University of Queensland; University of Queensland; Wuhan University of Technology; Case Western Reserve University</t>
  </si>
  <si>
    <t>Wang, LZ (通讯作者)，Univ Queensland, Sch Chem Engn, Nanomat Ctr, Brisbane, Qld 4072, Australia.;Wang, LZ (通讯作者)，Univ Queensland, Australian Inst Bioengn &amp; Nanotechnol, Brisbane, Qld 4072, Australia.;Rufford, TE (通讯作者)，Univ Queensland, Sch Chem Engn, Brisbane, Qld 4072, Australia.</t>
  </si>
  <si>
    <t>t.rufford@uq.edu.au; l.wang@uq.edu.au</t>
  </si>
  <si>
    <t>Australian Research Council [DP130102274, DP130102905]</t>
  </si>
  <si>
    <t>Australian Research Council(Australian Research Council)</t>
  </si>
  <si>
    <t>This research was funded by the Australian Research Council (No. DP130102274 and DP130102905) through its DP and LP programs. We acknowledge the facilities and technical assistance of the Australian Microscopy &amp; Microanalysis Research facility at the Centre for Microscopy &amp; Microanalysis at the University of Queensland.</t>
  </si>
  <si>
    <t>2211-2855</t>
  </si>
  <si>
    <t>2211-3282</t>
  </si>
  <si>
    <t>Nano Energy</t>
  </si>
  <si>
    <t>10.1016/j.nanoen.2017.06.009</t>
  </si>
  <si>
    <t>FA1MD</t>
  </si>
  <si>
    <t>WOS:000405202800043</t>
  </si>
  <si>
    <t>Hu, JT; Huang, Y; Yao, YM; Pan, GR; Sun, JJ; Zeng, XL; Sun, R; Xu, JB; Song, B; Wong, CP</t>
  </si>
  <si>
    <t>Hu, Jiantao; Huang, Yun; Yao, Yimin; Pan, Guiran; Sun, Jiajia; Zeng, Xiaoliang; Sun, Rong; Xu, Jian-Bin; Song, Bo; Wong, Ching-Ping</t>
  </si>
  <si>
    <t>Polymer Composite with Improved Thermal Conductivity by Constructing a Hierarchically Ordered Three-Dimensional Interconnected Network of BN</t>
  </si>
  <si>
    <t>ACS APPLIED MATERIALS &amp; INTERFACES</t>
  </si>
  <si>
    <t>polymer composites; thermal conductivity; ordered network; thermal interface resistance; boron nitride</t>
  </si>
  <si>
    <t>HEXAGONAL BORON-NITRIDE; GRAPHENE; NANOCOMPOSITES; FUNCTIONALIZATION; FABRICATION; NANOSHEETS; MATRIX; PREDICTIONS; PERFORMANCE; INTERFACE</t>
  </si>
  <si>
    <t>In this work, we report a fabrication of epoxy resin/ordered three-dimensional boron nitride (3D-BN) network composites through combination of ice-templating self-assembly and infiltration methods. The polymer composites possess much higher thermal conductivity up to 4.42 W m(-1) K-1 at relatively low loading 34 vol % than that of random distribution composites (1.81 W m(-1) K-1 for epoxy/random 3D-BN composites, 1.16 W m(-1) K-1 for epoxy/random BN composites) and exhibit a high glass transition temperature (178.9-229.2 degrees C) and dimensional stability (22.7 ppm/K). We attribute the increased thermal conductivity to the unique oriented 3D-BN thermally conducive network, in which the much higher thermal conductivity along the in-plane direction of BN microplatelets is most useful. This study paves the way for thermally conductive polymer composites used as thermal interface materials for next generation electronic packaging and 3D integration circuits.</t>
  </si>
  <si>
    <t>[Hu, Jiantao; Huang, Yun; Yao, Yimin; Pan, Guiran; Sun, Jiajia; Zeng, Xiaoliang; Sun, Rong; Wong, Ching-Ping] Chinese Acad Sci, Shenzhen Inst Adv Technol, Shenzhen 518055, Peoples R China; [Hu, Jiantao; Huang, Yun; Sun, Jiajia] Univ Sci &amp; Technol China, Dept Nano Sci &amp; Technol Inst, Suzhou 215123, Peoples R China; [Yao, Yimin; Zeng, Xiaoliang] Univ Chinese Acad Sci, Shenzhen Coll Adv Technol, Shenzhen 518055, Peoples R China; [Pan, Guiran] China Univ Petr, Dept Chem Engn, Beijing 102249, Peoples R China; [Xu, Jian-Bin; Wong, Ching-Ping] Chinese Univ Hong Kong, Dept Elect Engn, Hong Kong 999077, Hong Kong, Peoples R China; [Song, Bo; Wong, Ching-Ping] Georgia Inst Technol, Sch Mat Sci &amp; Engn, Atlanta, GA 30332 USA</t>
  </si>
  <si>
    <t>Chinese Academy of Sciences; Shenzhen Institute of Advanced Technology, CAS; Chinese Academy of Sciences; University of Science &amp; Technology of China, CAS; Chinese Academy of Sciences; University of Chinese Academy of Sciences, CAS; China University of Petroleum; Chinese University of Hong Kong; University System of Georgia; Georgia Institute of Technology</t>
  </si>
  <si>
    <t>Zeng, XL; Sun, R (通讯作者)，Chinese Acad Sci, Shenzhen Inst Adv Technol, Shenzhen 518055, Peoples R China.;Zeng, XL (通讯作者)，Univ Chinese Acad Sci, Shenzhen Coll Adv Technol, Shenzhen 518055, Peoples R China.</t>
  </si>
  <si>
    <t>xl.zeng@siat.ac.cn; rong.sun@siat.ac.cn</t>
  </si>
  <si>
    <t>National Natural Science Foundation of China [51603226]; Guangdong Provincial Key Laboratory [2014B030301014]; Shenzhen Fundamental Research Program [JCYJ20150831154213681]</t>
  </si>
  <si>
    <t>National Natural Science Foundation of China(National Natural Science Foundation of China (NSFC)); Guangdong Provincial Key Laboratory; Shenzhen Fundamental Research Program</t>
  </si>
  <si>
    <t>We acknowledge financial support from the National Natural Science Foundation of China (No. 51603226), Guangdong Provincial Key Laboratory (2014B030301014), and Shenzhen Fundamental Research Program (JCYJ20150831154213681).</t>
  </si>
  <si>
    <t>1944-8244</t>
  </si>
  <si>
    <t>1944-8252</t>
  </si>
  <si>
    <t>ACS APPL MATER INTER</t>
  </si>
  <si>
    <t>ACS Appl. Mater. Interfaces</t>
  </si>
  <si>
    <t>APR 19</t>
  </si>
  <si>
    <t>10.1021/acsami.7b02410</t>
  </si>
  <si>
    <t>ET0PK</t>
  </si>
  <si>
    <t>WOS:000399965700069</t>
  </si>
  <si>
    <t>National Science and Technology Major Projects of China</t>
  </si>
  <si>
    <t>Wu, KL; Chen, ZX; Li, J; Li, XF; Xu, JZ; Dong, XH</t>
  </si>
  <si>
    <t>Wu, Keliu; Chen, Zhangxin; Li, Jing; Li, Xiangfang; Xu, Jinze; Dong, Xiaohu</t>
  </si>
  <si>
    <t>Wettability effect on nanoconfined water flow</t>
  </si>
  <si>
    <t>PROCEEDINGS OF THE NATIONAL ACADEMY OF SCIENCES OF THE UNITED STATES OF AMERICA</t>
  </si>
  <si>
    <t>nanoconfined water flow; nanopores; wettability; slip; viscosity</t>
  </si>
  <si>
    <t>FAST MASS-TRANSPORT; CARBON NANOTUBES; HYDROPHOBIC SURFACES; BORON-NITRIDE; LIQUID FLOW; ELECTRON-MICROSCOPY; ENERGY-CONVERSION; NANOPOROUS MEDIA; SOLID-SURFACES; FLUID-FLOW</t>
  </si>
  <si>
    <t>Understanding and controlling the flow of water confined in nanopores has tremendous implications in theoretical studies and industrial applications. Here, we propose a simple model for the confined water flow based on the concept of effective slip, which is a linear sum of true slip, depending on a contact angle, and apparent slip, caused by a spatial variation of the confined water viscosity as a function of wettability as well as the nanopore dimension. Results from this model show that the flow capacity of confined water is 10(-1) similar to 10(7) times that calculated by the no-slip Hagen-Poiseuille equation for nanopores with various contact angles and dimensions, in agreementwith themajority of 53 different study cases from the literature. This work further sheds light on a controversy over an increase or decrease in flow capacity from molecular dynamics simulations and experiments.</t>
  </si>
  <si>
    <t>[Wu, Keliu; Chen, Zhangxin; Xu, Jinze; Dong, Xiaohu] Univ Calgary, Dept Chem &amp; Petr Engn, Calgary, AB T2N 1N4, Canada; [Li, Jing; Li, Xiangfang; Dong, Xiaohu] China Univ Petr, Minist Educ, Key Lab Petr Engn, Beijing 102249, Peoples R China</t>
  </si>
  <si>
    <t>University of Calgary; China University of Petroleum</t>
  </si>
  <si>
    <t>Wu, KL; Chen, ZX (通讯作者)，Univ Calgary, Dept Chem &amp; Petr Engn, Calgary, AB T2N 1N4, Canada.</t>
  </si>
  <si>
    <t>wukeliu19850109@163.com; zhachen@ucalgary.ca</t>
  </si>
  <si>
    <t>Natural Sciences and Engineering Research Council of Canada; Alberta Innovates - Energy and Environment Solutions; Foundation CMG; Alberta Innovates - Technology Futures Chairs; iCore; Frank and Sarah Meyer Foundation CMG Collaboration Centre; National Natural Science Foundation of China [51490654, 51374222]</t>
  </si>
  <si>
    <t>Natural Sciences and Engineering Research Council of Canada(Natural Sciences and Engineering Research Council of Canada (NSERC)CGIAR); Alberta Innovates - Energy and Environment Solutions; Foundation CMG; Alberta Innovates - Technology Futures Chairs; iCore; Frank and Sarah Meyer Foundation CMG Collaboration Centre; National Natural Science Foundation of China(National Natural Science Foundation of China (NSFC))</t>
  </si>
  <si>
    <t>We thank the two anonymous reviewers for helpful reviews. This work was supported by the Natural Sciences and Engineering Research Council of Canada, Alberta Innovates - Energy and Environment Solutions, Foundation CMG, Alberta Innovates - Technology Futures Chairs, iCore, and the Frank and Sarah Meyer Foundation CMG Collaboration Centre (K.W., Z.C., J.X., and X.D.) and by National Natural Science Foundation of China Grants 51490654 and 51374222 (to J.L. and X.L.).</t>
  </si>
  <si>
    <t>NATL ACAD SCIENCES</t>
  </si>
  <si>
    <t>2101 CONSTITUTION AVE NW, WASHINGTON, DC 20418 USA</t>
  </si>
  <si>
    <t>0027-8424</t>
  </si>
  <si>
    <t>P NATL ACAD SCI USA</t>
  </si>
  <si>
    <t>Proc. Natl. Acad. Sci. U. S. A.</t>
  </si>
  <si>
    <t>MAR 28</t>
  </si>
  <si>
    <t>10.1073/pnas.1612608114</t>
  </si>
  <si>
    <t>EP8DY</t>
  </si>
  <si>
    <t>WOS:000397607300053</t>
  </si>
  <si>
    <t>Li, XQ; Hao, CL; Tang, BC; Wang, Y; Liu, M; Wang, YW; Zhu, YH; Lu, CG; Tang, ZY</t>
  </si>
  <si>
    <t>Li, Xueqin; Hao, Changlong; Tang, Bochong; Wang, Yue; Liu, Mei; Wang, Yuanwei; Zhu, Yihua; Lu, Chenguang; Tang, Zhiyong</t>
  </si>
  <si>
    <t>Supercapacitor electrode materials with hierarchically structured pores from carbonization of MWCNTs and ZIF-8 composites</t>
  </si>
  <si>
    <t>METAL-ORGANIC FRAMEWORKS; DOUBLE-LAYER CAPACITORS; HIGH-PERFORMANCE; POROUS CARBON; NANOPOROUS CARBONS; MESOPOROUS CARBON; NITROGEN; GRAPHENE; NANOTUBES; TEMPLATE</t>
  </si>
  <si>
    <t>Due to their high specific surface area and good electric conductivity, nitrogen-doped porous carbons (NPCs) and carbon nanotubes (CNTs) have attracted much attention for electrochemical energy storage applications. In the present work, we firstly prepared MWCNT/ZIF-8 composites by decoration of zeolitic imidazolate frameworks (ZIF-8) onto the surface of multi-walled CNTs (MWCNTs), then obtained MWCNT/NPCs by the direct carbonization of MWCNT/ZIF-8. By controlling the reaction conditions, MWCNT/ZIF-8 with three different particle sizes were synthesized. The effect of NPCs size on capacitance performance has been evaluated in detail. The MWCNT/NPC with large-sized NPC (MWCNT/NPC-L) displayed the highest specific capacitance of 293.4 F g(-1) at the scan rate of 5 mV s(-1) and only lost 4.2% of capacitance after 10 000 cyclic voltammetry cycles, which was attributed to the hierarchically structured pores, N-doping and high electrical conductivity. The studies of symmetric two-electrode supercapacitor cells also confirmed MWCNT/NPC-L as efficient electrode materials that have good electrochemical performance, especially for high-rate applications.</t>
  </si>
  <si>
    <t>[Li, Xueqin; Wang, Yuanwei; Zhu, Yihua] East China Univ Sci &amp; Technol, Sch Mat Sci &amp; Engn, Minist Educ, Key Lab Ultrafine Mat, Shanghai 200237, Peoples R China; [Li, Xueqin; Hao, Changlong; Tang, Bochong; Wang, Yue; Liu, Mei; Lu, Chenguang; Tang, Zhiyong] Natl Ctr Nanosci &amp; Technol, CAS Key Lab Nanosyst &amp; Hierarchy Fabricat, Beijing 100190, Peoples R China; [Lu, Chenguang; Tang, Zhiyong] Univ Chinese Acad Sci, 19 A Yuquan Rd, Beijing 100049, Peoples R China; [Wang, Yue; Liu, Mei] China Univ Petr, Beijing 102249, Peoples R China</t>
  </si>
  <si>
    <t>East China University of Science &amp; Technology; Chinese Academy of Sciences; National Center for Nanoscience &amp; Technology - China; Chinese Academy of Sciences; University of Chinese Academy of Sciences, CAS; China University of Petroleum</t>
  </si>
  <si>
    <t>Zhu, YH (通讯作者)，East China Univ Sci &amp; Technol, Sch Mat Sci &amp; Engn, Minist Educ, Key Lab Ultrafine Mat, Shanghai 200237, Peoples R China.;Lu, CG (通讯作者)，Natl Ctr Nanosci &amp; Technol, CAS Key Lab Nanosyst &amp; Hierarchy Fabricat, Beijing 100190, Peoples R China.;Lu, CG (通讯作者)，Univ Chinese Acad Sci, 19 A Yuquan Rd, Beijing 100049, Peoples R China.</t>
  </si>
  <si>
    <t>yhzhu@ecust.edu.cn; LUCG@nanoctr.cn</t>
  </si>
  <si>
    <t>tang, zhiyong/0000-0003-0610-0064; Zhu, Yihua/0000-0003-4258-5409</t>
  </si>
  <si>
    <t>Chinese ministry of science and technology [2016 YFA0200700]; National Key Basic Research Program of China [2014CB931801]; National Natural Science Foundation of China [21676093, 21471056, 21473044, 21475029, 91427302]; Instrument Developing Project of the Chinese Academy of Sciences [YZ201311]; CAS-CSIRO Cooperative Research Program [GJHZ1503]; Strategic Priority Research Program of Chinese Academy of Sciences [XDA09040100]</t>
  </si>
  <si>
    <t>Chinese ministry of science and technology(Ministry of Science and Technology, China); National Key Basic Research Program of China(National Basic Research Program of China); National Natural Science Foundation of China(National Natural Science Foundation of China (NSFC)); Instrument Developing Project of the Chinese Academy of Sciences; CAS-CSIRO Cooperative Research Program; Strategic Priority Research Program of Chinese Academy of Sciences(Chinese Academy of Sciences)</t>
  </si>
  <si>
    <t>This work was supported financially by Chinese ministry of science and technology (no. 2016 YFA0200700), National Key Basic Research Program of China (2014CB931801, Z. Y. T.), National Natural Science Foundation of China (21676093, Y. H. Z.; 21471056, Y. H. Z.; 21473044, C. G. L.; 21475029 and 91427302, Z. Y. T.), Instrument Developing Project of the Chinese Academy of Sciences (YZ201311, Z. Y. T.), CAS-CSIRO Cooperative Research Program (GJHZ1503, Z. Y. T.), and Strategic Priority Research Program of Chinese Academy of Sciences (XDA09040100, Z. Y. T.).</t>
  </si>
  <si>
    <t>FEB 14</t>
  </si>
  <si>
    <t>10.1039/c6nr08987a</t>
  </si>
  <si>
    <t>EM9JB</t>
  </si>
  <si>
    <t>WOS:000395626600010</t>
  </si>
  <si>
    <t>Zhao, R; Yan, RQ; Wang, JJ; Mao, KZ</t>
  </si>
  <si>
    <t>Zhao, Rui; Yan, Ruqiang; Wang, Jinjiang; Mao, Kezhi</t>
  </si>
  <si>
    <t>Learning to Monitor Machine Health with Convolutional Bi-Directional LSTM Networks</t>
  </si>
  <si>
    <t>SENSORS</t>
  </si>
  <si>
    <t>machine health monitoring; tool wear prediction; convolutional neural network; recurrent neural network; bi-directional long-short term memory network</t>
  </si>
  <si>
    <t>REMAINING USEFUL LIFE; FAULT-DIAGNOSIS; NEURAL-NETWORK; PREDICTION; SENSOR; RECOGNITION; PROGNOSTICS; SYSTEMS; FUSION; MODEL</t>
  </si>
  <si>
    <t>In modern manufacturing systems and industries, more and more research efforts have been made in developing effective machine health monitoring systems. Among various machine health monitoring approaches, data-driven methods are gaining in popularity due to the development of advanced sensing and data analytic techniques. However, considering the noise, varying length and irregular sampling behind sensory data, this kind of sequential data cannot be fed into classification and regression models directly. Therefore, previous work focuses on feature extraction/fusion methods requiring expensive human labor and high quality expert knowledge. With the development of deep learning methods in the last few years, which redefine representation learning from raw data, a deep neural network structure named Convolutional Bi-directional Long Short-Term Memory networks (CBLSTM) has been designed here to address raw sensory data. CBLSTM firstly uses CNN to extract local features that are robust and informative from the sequential input. Then, bi-directional LSTM is introduced to encode temporal information. Long Short-Term Memory networks (LSTMs) are able to capture long-term dependencies and model sequential data, and the bi-directional structure enables the capture of past and future contexts. Stacked, fully-connected layers and the linear regression layer are built on top of bi-directional LSTMs to predict the target value. Here, a real-life tool wear test is introduced, and our proposed CBLSTM is able to predict the actual tool wear based on raw sensory data. The experimental results have shown that our model is able to outperform several state-of-the-art baseline methods.</t>
  </si>
  <si>
    <t>[Zhao, Rui; Yan, Ruqiang] Southeast Univ, Sch Instrument Sci &amp; Engn, Nanjing 210009, Jiangsu, Peoples R China; [Zhao, Rui; Mao, Kezhi] Nanyang Technol Univ, Sch Elect &amp; Elect Engn, Singapore 639798, Singapore; [Wang, Jinjiang] China Univ Petr, Sch Mech &amp; Transportat Engn, Beijing 102249, Peoples R China</t>
  </si>
  <si>
    <t>Southeast University - China; Nanyang Technological University &amp; National Institute of Education (NIE) Singapore; Nanyang Technological University; China University of Petroleum</t>
  </si>
  <si>
    <t>Yan, RQ (通讯作者)，Southeast Univ, Sch Instrument Sci &amp; Engn, Nanjing 210009, Jiangsu, Peoples R China.</t>
  </si>
  <si>
    <t>RZHAO001@e.ntu.edu.sg; ruqiang@seu.edu.cn; jwang@cup.edu.cn; ekzmao@ntu.edu.sg</t>
  </si>
  <si>
    <t>This work has been supported in part by the National Natural Science Foundation of China (51575102).</t>
  </si>
  <si>
    <t>MDPI</t>
  </si>
  <si>
    <t>BASEL</t>
  </si>
  <si>
    <t>ST ALBAN-ANLAGE 66, CH-4052 BASEL, SWITZERLAND</t>
  </si>
  <si>
    <t>1424-8220</t>
  </si>
  <si>
    <t>SENSORS-BASEL</t>
  </si>
  <si>
    <t>Sensors</t>
  </si>
  <si>
    <t>10.3390/s17020273</t>
  </si>
  <si>
    <t>Chemistry, Analytical; Engineering, Electrical &amp; Electronic; Instruments &amp; Instrumentation</t>
  </si>
  <si>
    <t>Chemistry; Engineering; Instruments &amp; Instrumentation</t>
  </si>
  <si>
    <t>EM7HS</t>
  </si>
  <si>
    <t>WOS:000395482700057</t>
  </si>
  <si>
    <t>Reinhard, CT; Planavsky, NJ; Gill, BC; Ozaki, K; Robbins, LJ; Lyons, TW; Fischer, WW; Wang, CJ; Cole, DB; Konhauser, KO</t>
  </si>
  <si>
    <t>Reinhard, Christopher T.; Planavsky, Noah J.; Gill, Benjamin C.; Ozaki, Kazumi; Robbins, Leslie J.; Lyons, Timothy W.; Fischer, Woodward W.; Wang, Chunjiang; Cole, Devon B.; Konhauser, Kurt O.</t>
  </si>
  <si>
    <t>Evolution of the global phosphorus cycle</t>
  </si>
  <si>
    <t>NATURE</t>
  </si>
  <si>
    <t>MIDDLE PROTEROZOIC OCEAN; MARINE-SEDIMENTS; ORGANIC-CARBON; FERRUGINOUS CONDITIONS; DISSOLVED PHOSPHATE; ATMOSPHERIC OXYGEN; GREEN RUST; IRON; REDOX; NITROGEN</t>
  </si>
  <si>
    <t>The macronutrient phosphorus is thought to limit primary productivity in the oceans on geological timescales(1). Although there has been a sustained effort to reconstruct the dynamics of the phosphorus cycle over the past 3.5 billion years(2-5), it remains uncertain whether phosphorus limitation persisted throughout Earth's history and therefore whether the phosphorus cycle has consistently modulated biospheric productivity and ocean-atmosphere oxygen levels over time. Here we present a compilation of phosphorus abundances in marine sedimentary rocks spanning the past 3.5 billion years. We find evidence for relatively low authigenic phosphorus burial in shallow marine environments until about 800 to 700 million years ago. Our interpretation of the database leads us to propose that limited marginal phosphorus burial before that time was linked to phosphorus biolimitation, resulting in elemental stoichiometries in primary producers that diverged strongly from the Redfield ratio (the atomic ratio of carbon, nitrogen and phosphorus found in phytoplankton). We place our phosphorus record in a quantitative biogeochemical model framework and find that a combination of enhanced phosphorus scavenging in anoxic, iron-rich oceans(6,7) and a nutrient-based bistability in atmospheric oxygen levels could have resulted in a stable low-oxygen world. The combination of these factors may explain the protracted oxygenation of Earth's surface over the last 3.5 billion years of Earth history(8). However, our analysis also suggests that a fundamental shift in the phosphorus cycle may have occurred during the late Proterozoic eon (between 800 and 635 million years ago), coincident with a previously inferred shift in marine redox states(9), severe perturbations to Earth's climate system(10), and the emergence of animals(11,12).</t>
  </si>
  <si>
    <t>[Reinhard, Christopher T.; Ozaki, Kazumi] Georgia Inst Technol, Sch Earth &amp; Atmospher Sci, Atlanta, GA 30332 USA; [Planavsky, Noah J.; Cole, Devon B.] Yale Univ, Dept Geol &amp; Geophys, POB 6666, New Haven, CT 06511 USA; [Gill, Benjamin C.] Virginia Tech, Dept Geosci, Blacksburg, VA 24061 USA; [Ozaki, Kazumi] Univ Tokyo, Ctr Earth Surface Syst Dynam, Kashiwanoha 2778561, Japan; [Robbins, Leslie J.; Konhauser, Kurt O.] Univ Alberta, Dept Earth &amp; Atmospher Sci, Edmonton, AB T6G 2E3, Canada; [Lyons, Timothy W.] Univ Calif Riverside, Dept Earth Sci, Riverside, CA 92521 USA; [Fischer, Woodward W.] CALTECH, Div Geol &amp; Planetary Sci, Pasadena, CA 91125 USA; [Wang, Chunjiang] China Univ Petr, State Key Lab Petr Resources &amp; Prospecting, Beijing 102249, Peoples R China</t>
  </si>
  <si>
    <t>University System of Georgia; Georgia Institute of Technology; Yale University; Virginia Polytechnic Institute &amp; State University; University of Tokyo; University of Alberta; University of California System; University of California Riverside; California Institute of Technology; China University of Petroleum</t>
  </si>
  <si>
    <t>Reinhard, CT (通讯作者)，Georgia Inst Technol, Sch Earth &amp; Atmospher Sci, Atlanta, GA 30332 USA.;Planavsky, NJ (通讯作者)，Yale Univ, Dept Geol &amp; Geophys, POB 6666, New Haven, CT 06511 USA.</t>
  </si>
  <si>
    <t>chris.reinhard@eas.gatech.edu; noah.planavsky@yale.edu</t>
  </si>
  <si>
    <t>This research was supported by funds from from NSF-EAR and the NASA Astrobiology Institute. C.T.R. acknowledges support from the Alfred P. Sloan Foundation. K.O. acknowledges support from JSPS KAKENHI.</t>
  </si>
  <si>
    <t>0028-0836</t>
  </si>
  <si>
    <t>1476-4687</t>
  </si>
  <si>
    <t>Nature</t>
  </si>
  <si>
    <t>JAN 19</t>
  </si>
  <si>
    <t>10.1038/nature20772</t>
  </si>
  <si>
    <t>EN6QP</t>
  </si>
  <si>
    <t>WOS:000396128800040</t>
  </si>
  <si>
    <t>Xu, T; Li, HJ; Zhang, HJ; Li, M; Lan, S</t>
  </si>
  <si>
    <t>Xu, Tao; Li, Hengji; Zhang, Hongjun; Li, Min; Lan, Sha</t>
  </si>
  <si>
    <t>Darboux transformation and analytic solutions of the discrete PT-symmetric nonlocal nonlinear Schrodinger equation</t>
  </si>
  <si>
    <t>APPLIED MATHEMATICS LETTERS</t>
  </si>
  <si>
    <t>Nonlocal nonlinear Schrodinger equation; Soliton solutions; Darboux transformation; Parity-time symmetry</t>
  </si>
  <si>
    <t>SYSTEM</t>
  </si>
  <si>
    <t>In this letter, for the discrete parity-time-symmetric nonlocal nonlinear Schrodinger equation, we construct the Darboux transformation, which provides an algebraic iterative algorithm to obtain a series of analytic solutions from a known one. To illustrate, the breathing-soliton solutions, periodic-wave solutions and localized rational soliton solutions are derived with the zero and plane-wave solutions as the seeds. The properties of those solutions are also discussed, and particularly the asymptotic analysis reveals all possible cases of the interaction between the discrete rational dark and antidark solitons. (C) 2016 Elsevier Ltd. All rights reserved.</t>
  </si>
  <si>
    <t>[Xu, Tao; Li, Hengji; Zhang, Hongjun; Lan, Sha] China Univ Petr, Coll Sci, Beijing 102249, Peoples R China; [Li, Min] North China Elect Power Univ, Dept Math &amp; Phys, Beijing 102206, Peoples R China</t>
  </si>
  <si>
    <t>China University of Petroleum; North China Electric Power University</t>
  </si>
  <si>
    <t>Xu, T (通讯作者)，China Univ Petr, Coll Sci, Beijing 102249, Peoples R China.</t>
  </si>
  <si>
    <t>xutao@cup.edu.cn</t>
  </si>
  <si>
    <t>Xu, Tao/AAV-9021-2021</t>
  </si>
  <si>
    <t>Natural Science Foundation of Beijing, China [1162003]; Science Foundations of China University of Petroleum, Beijing [2462015YQ0604, 2462015QZDX02]; National Natural Science Foundations of China [11371371, 61505054, 11426105]</t>
  </si>
  <si>
    <t>Natural Science Foundation of Beijing, China(Beijing Natural Science Foundation); Science Foundations of China University of Petroleum, Beijing; National Natural Science Foundations of China(National Natural Science Foundation of China (NSFC))</t>
  </si>
  <si>
    <t>T. Xu would like to thank the financial support by the Natural Science Foundation of Beijing, China (Grant No. 1162003), the Science Foundations of China University of Petroleum, Beijing (Grant Nos. 2462015YQ0604 and 2462015QZDX02) and the National Natural Science Foundations of China (Grant No. 11371371). M. Li thanks the financial support by the National Natural Science Foundations of China (Grant Nos. 61505054 and 11426105).</t>
  </si>
  <si>
    <t>0893-9659</t>
  </si>
  <si>
    <t>APPL MATH LETT</t>
  </si>
  <si>
    <t>Appl. Math. Lett.</t>
  </si>
  <si>
    <t>10.1016/j.aml.2016.07.024</t>
  </si>
  <si>
    <t>Mathematics, Applied</t>
  </si>
  <si>
    <t>Mathematics</t>
  </si>
  <si>
    <t>DX5CS</t>
  </si>
  <si>
    <t>WOS:000384398000014</t>
  </si>
  <si>
    <t>Zhu, YY; Wang, YJ; Ling, Q; Zhu, YF</t>
  </si>
  <si>
    <t>Zhu, Yanyan; Wang, Yajun; Ling, Qiang; Zhu, Yongfa</t>
  </si>
  <si>
    <t>Enhancement of full-spectrum photocatalytic activity over BiPO4/Bi2WO6 clomposites</t>
  </si>
  <si>
    <t>BiPO4/Bi2WO6 composites; Full-spectrum; Photocatalytic degradation</t>
  </si>
  <si>
    <t>VISIBLE-LIGHT IRRADIATION; POT HYDROTHERMAL SYNTHESIS; HETEROJUNCTION PHOTOCATALYST; DEGRADATION; BIPO4; BI2WO6; PERFORMANCE; COMPOSITE; NANOCOMPOSITE; NANORODS</t>
  </si>
  <si>
    <t>The full-spectrum photocatalytst is of important value for the practical use, which could absorb natural sunlight for photoctalytic degrading organic pollutants. BiPO4/Bi2WO6 composite photocatalysts were prepared via ultrasonic-calcination method and had superior photocatalytic performance for degrading different kinds of organic pollutants under simulant sunlight irradiation. The apparent rate constant of 5.0%BiPO4/Bi2WO6 on the degradation of methylene blue (MB) is 0.0305 min-1, which is about 25.4 and 3.2 times of pure BiPO4 and Bi2WO6 respectively. In the BiPO4/Bi2WO6 composite photocatalysts, the core-hole structure of BiPO4 as core and Bi2WO6 as hole was formed. During the photocatalytic process of BiPO4/Bi2WO6 composites under simulant sunlight irradiation, the photo-generated electrons of BiPO4 would inject to the conduction band of Bi2WO6, and the photo-generated holes on Bi2WO0 could transfer to the valance band of BiPO4, and then an effective charges separation was achieved. The interaction of BiPO4 and Bi2WO6 not only expanded the range of absorption spectrum but also enhanced the separation efficiency of photo-generated charges, and further improved the photocatalytic performance. (C) 2016 Elsevier B.V. All rights reserved.</t>
  </si>
  <si>
    <t>[Zhu, Yanyan; Zhu, Yongfa] Tsinghua Univ, Dept Chem, Beijing Key Lab Analyt Methods &amp; Instrumentat, Beijing 100084, Peoples R China; [Zhu, Yanyan; Ling, Qiang] Inst Aeronaut Meteorol &amp; Chem Def, Beijing 100085, Peoples R China; [Wang, Yajun] China Univ Petr, State Key Lab Heavy Oil Proc, Beijing 102249, Peoples R China</t>
  </si>
  <si>
    <t>Tsinghua University; China University of Petroleum</t>
  </si>
  <si>
    <t>Zhu, YF (通讯作者)，Tsinghua Univ, Dept Chem, Beijing Key Lab Analyt Methods &amp; Instrumentat, Beijing 100084, Peoples R China.</t>
  </si>
  <si>
    <t>zhuyf@mail.tsinghua.edu.cn</t>
  </si>
  <si>
    <t>National Basic Research Program of China [2013CB632403]; Chinese National Science Foundation [21437003, 21307020]</t>
  </si>
  <si>
    <t>National Basic Research Program of China(National Basic Research Program of China); Chinese National Science Foundation(National Natural Science Foundation of China (NSFC))</t>
  </si>
  <si>
    <t>This work was partly supported by National Basic Research Program of China (2013CB632403) and Chinese National Science Foundation (21437003and 21307020).</t>
  </si>
  <si>
    <t>10.1016/j.apcatb.2016.07.002</t>
  </si>
  <si>
    <t>DY0GP</t>
  </si>
  <si>
    <t>Bronze</t>
  </si>
  <si>
    <t>WOS:000384775600023</t>
  </si>
  <si>
    <t>Xu, Q; Kuang, TR; Liu, Y; Cai, LL; Peng, XF; Sreeprasad, TS; Zhao, P; Yu, ZQ; Li, N</t>
  </si>
  <si>
    <t>Xu, Quan; Kuang, Tairong; Liu, Yao; Cai, Lulu; Peng, Xiangfang; Sreeprasad, Theruvakkattil Sreenivasan; Zhao, Peng; Yu, Zhiqiang; Li, Neng</t>
  </si>
  <si>
    <t>Heteroatom-doped carbon dots: synthesis, characterization, properties, photoluminescence mechanism and biological applications</t>
  </si>
  <si>
    <t>JOURNAL OF MATERIALS CHEMISTRY B</t>
  </si>
  <si>
    <t>HIGHLY SELECTIVE DETECTION; GRAPHENE QUANTUM DOTS; ONE-STEP SYNTHESIS; POT HYDROTHERMAL SYNTHESIS; OFF FLUORESCENT-PROBE; LABEL-FREE DETECTION; FACILE SYNTHESIS; SENSITIVE DETECTION; NANODOTS SYNTHESIS; OXYGEN REDUCTION</t>
  </si>
  <si>
    <t>Heteroatom-doped carbon dots (CDs), due to their excellent photoluminescence (PL) properties, attracted widespread attention recently and demonstrated immense promise for diverse applications, particularly for biological applications. The objective of this feature article is to provide a comprehensive overview of the recent progress in the research and development of heteroatom-doped CDs and a detailed description of the influence of single or co-doping heteroatoms on their PL behavior. The most recent understanding and critical insights into the PL mechanism of heteroatom-doped CDs are also highlighted. Moreover, potential bio-related applications of heteroatom-doped CDs in biosensing, bioimaging, and theranostics are also reviewed. This state-of-the-art review will provide a platform for understanding the intricate details of heteroatom-doped CDs, a summary of the latest progress in the field, and related applications in biology and is expected to inspire further developments in this exciting class of materials.</t>
  </si>
  <si>
    <t>[Xu, Quan; Liu, Yao] China Univ Petr, State Key Lab Heavy Oil Proc, Beijing 102249, Peoples R China; [Kuang, Tairong; Peng, Xiangfang] South China Univ Technol, Natl Engn Res Ctr Novel Equipment Polymer Proc, Key Lab Polymer Proc Engn, Minist Educ, Guangzhou 510640, Guangdong, Peoples R China; [Cai, Lulu] Hosp Univ Elect Sci &amp; Technol China, Personalized Drug Therapy Key Lab Sichuan Prov, Chengdu 610072, Peoples R China; [Cai, Lulu] Sichuan Prov Peoples Hosp, Chengdu 610072, Peoples R China; [Sreeprasad, Theruvakkattil Sreenivasan] Rice Univ, Dept Civll &amp; Environm Engn, Houston, TX 77005 USA; [Zhao, Peng; Yu, Zhiqiang] Southern Med Univ, Sch Pharmaceut Sci, Guangdong Prov Key Lab New Drug Screening, Guangzhou 510515, Guangdong, Peoples R China; [Li, Neng] Wuhan Univ Technol, State Key Lab Silicate Mat Architectures, Wuhan 430070, Peoples R China</t>
  </si>
  <si>
    <t>China University of Petroleum; South China University of Technology; University of Electronic Science &amp; Technology of China; Sichuan Provincial People's Hospital; Rice University; Southern Medical University - China; Wuhan University of Technology</t>
  </si>
  <si>
    <t>Xu, Q (通讯作者)，China Univ Petr, State Key Lab Heavy Oil Proc, Beijing 102249, Peoples R China.;Cai, LL (通讯作者)，Hosp Univ Elect Sci &amp; Technol China, Personalized Drug Therapy Key Lab Sichuan Prov, Chengdu 610072, Peoples R China.;Cai, LL (通讯作者)，Sichuan Prov Peoples Hosp, Chengdu 610072, Peoples R China.;Zhao, P (通讯作者)，Southern Med Univ, Sch Pharmaceut Sci, Guangdong Prov Key Lab New Drug Screening, Guangzhou 510515, Guangdong, Peoples R China.</t>
  </si>
  <si>
    <t>xuquan@cup.edu.cn; cailulu@med.uestc.edu.cn; smuzp@smu.edu.cn</t>
  </si>
  <si>
    <t>National Nature Sciance Foundation of China [81402500, 51505501]; State Key Laboratory of Silicate Materials for Architectures, Wuhan [SYSJJ2015-10, SYSJJ2016-05]; Beijing Municipal Science and Technology Project [Z161100001316010]; National Key Research and Development Plan [2016YFC0303700]; Science Foundation of China University of Petroleum, Beijing [201604, 2462014YJRC011]; National natural science foundation of China [51505501, 51573063, 21174044]; Guangdong Natural Science Foundation [S2013020013855]; Guangdong science and technology planning project [2014B010104004, 2013B090600126]; Guangzhou science and technology Planning Project [201604010013]; National basic research development program 973 in China [2012CB025902]</t>
  </si>
  <si>
    <t>National Nature Sciance Foundation of China(National Natural Science Foundation of China (NSFC)); State Key Laboratory of Silicate Materials for Architectures, Wuhan; Beijing Municipal Science and Technology Project; National Key Research and Development Plan; Science Foundation of China University of Petroleum, Beijing; National natural science foundation of China(National Natural Science Foundation of China (NSFC)); Guangdong Natural Science Foundation(National Natural Science Foundation of Guangdong Province); Guangdong science and technology planning project; Guangzhou science and technology Planning Project; National basic research development program 973 in China</t>
  </si>
  <si>
    <t>We thank National Nature Sciance Foundation of China (No. 81402500, 51505501), State Key Laboratory of Silicate Materials for Architectures, Wuhan (No. SYSJJ2015-10, SYSJJ2016-05), Beijing Municipal Science and Technology Project (No. Z161100001316010), National Key Research and Development Plan (No. 2016YFC0303700), Science Foundation of China University of Petroleum, Beijing (No. 201604, 2462014YJRC011), National natural science foundation of China (No. 51573063, 51505501, 21174044), Guangdong Natural Science Foundation (No. S2013020013855), Guangdong science and technology planning project (No. 2014B010104004 and 2013B090600126), Guangzhou science and technology Planning Project (No. 201604010013), and National basic research development program 973 in China (No. 2012CB025902) for the support.</t>
  </si>
  <si>
    <t>2050-750X</t>
  </si>
  <si>
    <t>2050-7518</t>
  </si>
  <si>
    <t>J MATER CHEM B</t>
  </si>
  <si>
    <t>J. Mat. Chem. B</t>
  </si>
  <si>
    <t>DEC 7</t>
  </si>
  <si>
    <t>10.1039/c6tb02131j</t>
  </si>
  <si>
    <t>Materials Science, Biomaterials</t>
  </si>
  <si>
    <t>Materials Science</t>
  </si>
  <si>
    <t>ED5LV</t>
  </si>
  <si>
    <t>WOS:000388894600002</t>
  </si>
  <si>
    <t>Wang, YX; Ao, ZM; Sun, HQ; Duan, XG; Wang, SB</t>
  </si>
  <si>
    <t>Wang, Yuxian; Ao, Zhimin; Sun, Hongqi; Duan, Xiaoguang; Wang, Shaobin</t>
  </si>
  <si>
    <t>Activation of peroxymonosulfate by carbonaceous oxygen groups: experimental and density functional theory calculations</t>
  </si>
  <si>
    <t>Active sites; Sulfate radicals; Carbon spheres; DFT; Catalytic oxidation</t>
  </si>
  <si>
    <t>REDUCED GRAPHENE OXIDE; METAL-FREE CARBON; CATALYTIC-OXIDATION; SULFATE RADICALS; AQUEOUS-SOLUTION; ORGANIC POLLUTANTS; FACILE SYNTHESIS; DOPED GRAPHENE; RATE CONSTANTS; DEGRADATION</t>
  </si>
  <si>
    <t>The active sites for metal-free carbocatalysis in environmental remediation are intricate compared to those for traditional metal-based catalysis. In this study, we report a facile fabrication of amorphous carbon spheres with varying oxygen functional groups by hydrothermal treatment of glucose solutions. With air/N-2 annealing and regeneration in the glucose solution of the as-synthesized carbon spheres, the concentrations of oxygen-containing groups were tailored on the amorphous carbon spheres in an Excess-On-Off-On manner. Accordingly, an Off-On-Off-On catalytic behavior in peroxymonosulfate (PMS) activation using these amorphous carbon spheres was observed. To uncover the mechanism of catalytic activity, electron spin resonance (EPR) spectra were recorded to investigate the variation of the generated center dot OH and SO(4)(center dot-)radicals. Moreover, density functional theory (DFT) studies were employed to identify the role of oxygen-containing groups on the amorphous carbon spheres in adsorptive O-O bond activation of PMS. Results revealed that ketone groups (C=O) are the dominant active sites for PMS activation among oxygen-containing functional groups. In order to simulate real wastewater treatment, influences of chloride anions and humic acid on PMS activation for phenol degradation were further evaluated. This study provides an in-depth insight to discovering the role of oxygen-containing functional groups as the active sites in metal-free carbocatalysis. (C) 2016 Elsevier B.V. All rights reserved.</t>
  </si>
  <si>
    <t>[Wang, Yuxian; Duan, Xiaoguang] China Univ Petr, State Key Lab Heavy Oil Proc, 18 Fuxue Rd, Beijing 102249, Peoples R China; [Wang, Yuxian; Wang, Shaobin] Curtin Univ, Dept Chem Engn, GPO Box U1987, Perth, WA 6845, Australia; [Ao, Zhimin] Guangdong Univ Technol, Sch Environm Sci &amp; Engn, Inst Environm Hlth &amp; Pollut Control, Guangzhou 510006, Guangdong, Peoples R China; [Sun, Hongqi] Edith Cowan Univ, Sch Engn, 270 Joondalup Dr, Joondalup, WA 6027, Australia</t>
  </si>
  <si>
    <t>China University of Petroleum; Curtin University; Guangdong University of Technology; Edith Cowan University</t>
  </si>
  <si>
    <t>Wang, SB (通讯作者)，Curtin Univ, Dept Chem Engn, GPO Box U1987, Perth, WA 6845, Australia.;Sun, HQ (通讯作者)，Edith Cowan Univ, Sch Engn, 270 Joondalup Dr, Joondalup, WA 6027, Australia.</t>
  </si>
  <si>
    <t>h.sun@ecu.edu.au; shaobin.wang@curtin.edu.au</t>
  </si>
  <si>
    <t>Australian Research Council [DP130101319]; Science Foundation of China University of Petroleum, Beijing [2462016YJRC013]; National Computational Infrastructure (NCI); NCI resources and facilities in Canberra, Australia</t>
  </si>
  <si>
    <t>Australian Research Council(Australian Research Council); Science Foundation of China University of Petroleum, Beijing; National Computational Infrastructure (NCI)(United States Department of Health &amp; Human ServicesNational Institutes of Health (NIH) - USANIH National Cancer Institute (NCI)); NCI resources and facilities in Canberra, Australia</t>
  </si>
  <si>
    <t>This work was financially supported by Australian Research Council (DP130101319) and Science Foundation of China University of Petroleum, Beijing (No.2462016YJRC013). Computational study was supported by the National Computational Infrastructure (NCI) through the merit allocation scheme and used the NCI resources and facilities in Canberra, Australia.</t>
  </si>
  <si>
    <t>DEC 5</t>
  </si>
  <si>
    <t>10.1016/j.apcatb.2016.05.075</t>
  </si>
  <si>
    <t>DU1EC</t>
  </si>
  <si>
    <t>WOS:000381950000031</t>
  </si>
  <si>
    <t>Lai, J; Wang, GW; Fan, ZY; Chen, J; Wang, SC; Zhou, ZL; Fan, XQ</t>
  </si>
  <si>
    <t>Lai, Jin; Wang, Guiwen; Fan, Zhuoying; Chen, Jing; Wang, Shuchen; Zhou, Zhenglong; Fan, Xuqiang</t>
  </si>
  <si>
    <t>Insight into the Pore Structure of Tight Sandstones Using NMR and HPMI Measurements</t>
  </si>
  <si>
    <t>NUCLEAR-MAGNETIC-RESONANCE; PRESSURE MERCURY INTRUSION; CARBONATE ROCK SAMPLES; CENTRAL SICHUAN BASIN; FRACTAL ANALYSIS; RESERVOIR ROCKS; GAS-ADSORPTION; PERMEABILITY ESTIMATION; XUJIAHE FORMATION; PENGLAI AREA</t>
  </si>
  <si>
    <t>Laboratory measurements including porosity, permeability, high-pressure mercury intrusion (HPMI), nuclear magnetic resonance (NMR) measurements, and microscopic analysis of thin sections and scanning electron microscopy (SEM) were performed to provide insights into the microscopic pore structure of the Xujiahe Formation tight sandstones in Sichuan Basin. The relationships between microscopic pore structure parameters, such as pore geometry, pore size distribution, pore network, and macroscopic consequences, such as permeability, reservoir quality index, Swanson parameter, fractal dimension as well as NMR parameters, have been investigated. The results show that the pore systems are dominated by secondary dissolution porosity with minor amounts of primary porosity and microfracture. NMR T-2 pore size distributions are either uni- or multimodal. Long T-2 components are not frequently present due to the lack of the macropores, whereas as shorter T-2 components dominate the T-2 spectrum. T-2gm (the geometric mean of the T-2 distribution) shows good correlations with movable porosity and irreducible water saturation. The pore throat distributions from HPMI analysis show uni- or multimodal, and are narrower than the NMR T-2 pore size distribution. The r(apex), which is the apex of the hyperbola of Pittman (1992), is well correlated with the entry pressure, r(35) and r(50). The pore throats larger than r(apex), which only account for a small fraction of the pore volume, dominate the permeability of the reservoir rocks. Skin effect, high working pressure as well as oversimplification of cylinder pore shapes result in the high fractal dimension of the larger pores (&gt;r(apex)). The smaller pores, which can be quantitatively characterized by the fractal dimension, control the microscopic heterogeneity of reservoir rocks. The reservoir quality index (RQI) shows good relationships with both the NMR parameters, such as T-2gm. and the HPMI parameters, such as r(apex) Integration of routine core analysis with HPMI test and integration of routine core analysis with NMR measurements show that the RQI, which links the pore-throat sizes resulted from HPMI tests with the pore-size distribution from NMR measurements, is a good indicator to reservoir heterogeneity in terms of macroscopic reservoir property and microscopic pore structure.</t>
  </si>
  <si>
    <t>[Lai, Jin; Wang, Guiwen; Fan, Zhuoying; Chen, Jing; Wang, Shuchen; Zhou, Zhenglong; Fan, Xuqiang] China Univ Petr, State Key Lab Petr Resources &amp; Prospecting, Beijing 102249, Peoples R China; [Lai, Jin] China Univ Petr, Coll Geosci, Beijing 102249, Peoples R China</t>
  </si>
  <si>
    <t>Lai, J (通讯作者)，China Univ Petr, State Key Lab Petr Resources &amp; Prospecting, Beijing 102249, Peoples R China.;Lai, J (通讯作者)，China Univ Petr, Coll Geosci, Beijing 102249, Peoples R China.</t>
  </si>
  <si>
    <t>sisylaijin@163.com</t>
  </si>
  <si>
    <t>Lai, Jin/0000-0002-5247-8837</t>
  </si>
  <si>
    <t>National Science and Technology Major Project of China [2011ZX05020-008, 2016ZX05019-005-007]; National Natural Science Foundation of China [41472115]; Young Teacher Training Program of China University of Petroleum-Beijing</t>
  </si>
  <si>
    <t>National Science and Technology Major Project of China; National Natural Science Foundation of China(National Natural Science Foundation of China (NSFC)); Young Teacher Training Program of China University of Petroleum-Beijing</t>
  </si>
  <si>
    <t>This work is financially supported by the National Science and Technology Major Project of China (No.2011ZX05020-008 and No.2016ZX05019-005-007) and National Natural Science Foundation of China (No. 41472115). The authors would like to express their sincere thanks to the PetroChina Southwest Oil and Gas Company and Shell Company (China) for their assistance in providing the information, and for their data and technical input to this work. This study is based on work carried out by a large group of participants. Jin Lai is grateful to the Young Teacher Training Program of China University of Petroleum-Beijing, which provides funding for my study as a visiting scholar at the Bureau of Economic Geology, Jackson School of Geosciences, at The University of Texas at Austin.</t>
  </si>
  <si>
    <t>10.1021/acs.energyfuels.6b01982</t>
  </si>
  <si>
    <t>EF1GI</t>
  </si>
  <si>
    <t>WOS:000390072900019</t>
  </si>
  <si>
    <t>Chen, YK; Zhang, D; Jin, ZY; Chen, XH; Zu, SH; Huang, WL; Gan, SW</t>
  </si>
  <si>
    <t>Chen, Yangkang; Zhang, Dong; Jin, Zhaoyu; Chen, Xiaohong; Zu, Shaohuan; Huang, Weilin; Gan, Shuwei</t>
  </si>
  <si>
    <t>Simultaneous denoising and reconstruction of 5-D seismic data via damped rank-reduction method</t>
  </si>
  <si>
    <t>GEOPHYSICAL JOURNAL INTERNATIONAL</t>
  </si>
  <si>
    <t>Time-series analysis; Image processing; Fourier analysis; Inverse theory</t>
  </si>
  <si>
    <t>SINGULAR-VALUE DECOMPOSITION; DATA INTERPOLATION; SEISLET TRANSFORM; NOISE ATTENUATION</t>
  </si>
  <si>
    <t>The Cadzow rank-reduction method can be effectively utilized in simultaneously denoising and reconstructing 5-D seismic data that depend on four spatial dimensions. The classic version of Cadzow rank-reduction method arranges the 4-D spatial data into a level-four block Hankel/Toeplitz matrix and then applies truncated singular value decomposition (TSVD) for rank reduction. When the observed data are extremely noisy, which is often the feature of real seismic data, traditional TSVD cannot be adequate for attenuating the noise and reconstructing the signals. The reconstructed data tend to contain a significant amount of residual noise using the traditional TSVD method, which can be explained by the fact that the reconstructed data space is a mixture of both signal subspace and noise subspace. In order to better decompose the block Hankel matrix into signal and noise components, we introduced a damping operator into the traditional TSVD formula, which we call the damped rank-reduction method. The damped rank-reduction method can obtain a perfect reconstruction performance even when the observed data have extremely low signal-to-noise ratio. The feasibility of the improved 5-D seismic data reconstruction method was validated via both 5-D synthetic and field data examples. We presented comprehensive analysis of the data examples and obtained valuable experience and guidelines in better utilizing the proposed method in practice. Since the proposed method is convenient to implement and can achieve immediate improvement, we suggest its wide application in the industry.</t>
  </si>
  <si>
    <t>[Chen, Yangkang] Univ Texas Austin, Bur Econ Geol, John A &amp; Katherine G Jackson Sch Geosci, Univ Stn, Box 10, Austin, TX 78713 USA; [Zhang, Dong; Chen, Xiaohong; Zu, Shaohuan; Huang, Weilin; Gan, Shuwei] China Univ Petr, State Key Lab Petr Resources &amp; Prospecting, Fuxue Rd 18th, Beijing 102200, Peoples R China; [Jin, Zhaoyu] Univ Edinburgh, Sch Geosci, Edinburgh EH9 3JW, Midlothian, Scotland; [Chen, Yangkang] Oak Ridge Natl Lab, Natl Ctr Computat Sci, One Bethel Valley Rd, Oak Ridge, TN 37831 USA</t>
  </si>
  <si>
    <t>Chen, YK (通讯作者)，Univ Texas Austin, Bur Econ Geol, John A &amp; Katherine G Jackson Sch Geosci, Univ Stn, Box 10, Austin, TX 78713 USA.;Chen, YK (通讯作者)，Oak Ridge Natl Lab, Natl Ctr Computat Sci, One Bethel Valley Rd, Oak Ridge, TN 37831 USA.</t>
  </si>
  <si>
    <t>chenyk2016@gmail.com</t>
  </si>
  <si>
    <t xml:space="preserve">Chen, Yangkang/0000-0001-9843-3995; </t>
  </si>
  <si>
    <t>National Natural Science Foundation of China [U1262207, 41274137]; National Basic Research Program of China [2013 CB228602]; National Science and Technology of Major Projects of China [2011ZX05019-006]; National Engineering Laboratory of Offshore Oil Exploration; Texas Consortium for Computational Seismology (TCCS)</t>
  </si>
  <si>
    <t>National Natural Science Foundation of China(National Natural Science Foundation of China (NSFC)); National Basic Research Program of China(National Basic Research Program of China); National Science and Technology of Major Projects of China; National Engineering Laboratory of Offshore Oil Exploration; Texas Consortium for Computational Seismology (TCCS)</t>
  </si>
  <si>
    <t>We would like to thank Shan Qu, Jiang Yuan, Mauricio Sacchi, Jean Virieux and Aaron Stanton for constructive suggestions that improved the manuscript greatly. The paper is reproducible within the Madagascar open-source platform (Fomel et al. 2013). We are grateful to developers of the Madagascar software package for providing corresponding codes for testing the algorithms and preparing the figures. This work is mainly supported by National Natural Science Foundation of China (Grant No. U1262207) and partially supported by National Basic Research Program of China (Grant No. 2013 CB228602), National Natural Science Foundation of China (Grant No. 41274137), National Science and Technology of Major Projects of China (Grant No. 2011ZX05019-006), National Engineering Laboratory of Offshore Oil Exploration and the Texas Consortium for Computational Seismology (TCCS).</t>
  </si>
  <si>
    <t>OXFORD UNIV PRESS</t>
  </si>
  <si>
    <t>GREAT CLARENDON ST, OXFORD OX2 6DP, ENGLAND</t>
  </si>
  <si>
    <t>0956-540X</t>
  </si>
  <si>
    <t>1365-246X</t>
  </si>
  <si>
    <t>GEOPHYS J INT</t>
  </si>
  <si>
    <t>Geophys. J. Int.</t>
  </si>
  <si>
    <t>10.1093/gji/ggw230</t>
  </si>
  <si>
    <t>DX8PG</t>
  </si>
  <si>
    <t>hybrid</t>
  </si>
  <si>
    <t>WOS:000384650400019</t>
  </si>
  <si>
    <t>Lai, J; Wang, GW; Ran, Y; Zhou, ZL; Cui, YF</t>
  </si>
  <si>
    <t>Lai, Jin; Wang, Guiwen; Ran, Ye; Zhou, Zhenglong; Cui, Yufeng</t>
  </si>
  <si>
    <t>Impact of diagenesis on the reservoir quality of tight oil sandstones: The case of Upper Triassic Yanchang Formation Chang 7 oil layers in Ordos Basin, China</t>
  </si>
  <si>
    <t>Tight sandstones; Diagenesis; Reservoir quality; Chang 7 oil layer; Ordos basin</t>
  </si>
  <si>
    <t>SEQUENCE STRATIGRAPHIC FRAMEWORK; PETROHAN TERRIGENOUS GROUP; DEPOSITIONAL FACIES; LINKING DIAGENESIS; CARBONATE CEMENTS; MARINE SANDSTONES; FLUVIAL DEPOSITS; PICEANCE BASIN; TARIM BASIN; CRUDE-OIL</t>
  </si>
  <si>
    <t>The Chang 7 tight oil reservoirs are important oil exploration targets in the Ordos basin. The reservoirs are generally characterized by low porosity, low permeability and strong microscopic heterogeneity. Mineralogical, petrographic, and geochemical analyses have been used to investigate the type and degree of diagenesis and diagenetic history of Chang 7 tight oil reservoirs. The influences of composition, texture and diagenesis on reservoir quality were also discussed in this article. Diagenesis of the Chang 7 tight oil reservoirs was mainly composed of mechanical compaction, grain dissolution and cementation by quartz, carbonates and various clay minerals. Reduction of porosity by mechanical compaction was more significant than by cementation. Eodiagenesis mainly includes (1) mechanical compaction and mechanically infiltrated clays; (2) cementation by calcite, pyrite, and clay minerals; and (3) leaching of feldspars. Mesodiagenesis mainly includes (1) further mechanical compaction; (2) cementation by late stage carbonates; (2) formation of illite and mixed-layered illite-smectite; (3) quartz cements; (4) dissolution of feldspars. The porosity was decreased by compaction and cementation and then increased by dissolution of the framework grains. Primary porosity is higher in sandstones with abundant detrital quartz. Secondary dissolution pores are mainly associated with those feldspar-rich samples. Sandstones which have undergone the most feldspar dissolution are the cleaner (abundant in both detrital quartz and feldspar), better sorted, and coarser-grained samples. Reservoir quality of Chang 7 tight oil reservoirs is also largely controlled by pore occluding cements. The composition and texture have played an important role on intergranular volume and subsequent diagenetic modifications of the Chang 7 tight oil reservoirs. Good quality reservoir intervals are characterized by fine-grained, moderately-well sorted with high percentages of detrital quartz and feldspar but low content of detrital clay and cements. (C) 2016 Elsevier B.V. All rights reserved.</t>
  </si>
  <si>
    <t>[Lai, Jin; Wang, Guiwen; Ran, Ye; Zhou, Zhenglong; Cui, Yufeng] China Univ Petr, State Key Lab Petr Resources &amp; Prospecting, Beijing 102249, Peoples R China</t>
  </si>
  <si>
    <t>National Science &amp; Technology Major Project of China [2011ZX05020-008, 2016ZX05019-005-007]; National Natural Science Foundation of China [41472115]</t>
  </si>
  <si>
    <t>National Science &amp; Technology Major Project of China; National Natural Science Foundation of China(National Natural Science Foundation of China (NSFC))</t>
  </si>
  <si>
    <t>We thank PetroChina Changqing Oilfield Company for providing samples and data access and for permission to publish this work. This work was financially supported by the National Science &amp; Technology Major Project of China (No. 2011ZX05020-008 and 2016ZX05019-005-007) and National Natural Science Foundation of China (No. 41472115), we thank the sponsors of these projects.</t>
  </si>
  <si>
    <t>10.1016/j.petrol.2016.03.009</t>
  </si>
  <si>
    <t>DT9PU</t>
  </si>
  <si>
    <t>WOS:000381835600005</t>
  </si>
  <si>
    <t>Huang, WL; Wang, RQ; Chen, YK; Li, HJ; Gan, SW</t>
  </si>
  <si>
    <t>Huang, Weilin; Wang, Runqiu; Chen, Yangkang; Li, Huijian; Gan, Shuwei</t>
  </si>
  <si>
    <t>Damped multichannel singular spectrum analysis for 3D random noise attenuation</t>
  </si>
  <si>
    <t>SEISLET TRANSFORM</t>
  </si>
  <si>
    <t>Multichannel singular spectrum analysis (MSSA) is an effective algorithm for random noise attenuation in seismic data, which decomposes the vector space of the Hankel matrix of the noisy signal into a signal subspace and a noise subspace by truncated singular value decomposition (TSVD). However, this signal subspace actually still contains residual noise. We have derived a new formula of low-rank reduction, which is more powerful in distinguishing between signal and noise compared with the traditional TSVD. By introducing a damping factor into traditional MSSA to dampen the singular values, we have developed a new algorithm for random noise attenuation. We have named our modified MSSA as damped MSSA. The denoising performance is controlled by the damping factor, and our approach reverts to the traditional MSSA approach when the damping factor is sufficiently large. Application of the damped MSSA algorithm on synthetic and field seismic data demonstrates superior performance compared with the conventional MSSA algorithm.</t>
  </si>
  <si>
    <t>[Huang, Weilin; Wang, Runqiu; Li, Huijian; Gan, Shuwei] China Univ Petr, State Key Lab Petr Resources &amp; Prospecting, Beijing, Peoples R China; [Chen, Yangkang] Univ Texas Austin, Bur Econ Geol, John A &amp; Katherine G Jackson Sch Geosci, Austin, TX USA</t>
  </si>
  <si>
    <t>China University of Petroleum; University of Texas System; University of Texas Austin</t>
  </si>
  <si>
    <t>Huang, WL (通讯作者)，China Univ Petr, State Key Lab Petr Resources &amp; Prospecting, Beijing, Peoples R China.</t>
  </si>
  <si>
    <t>cup_hwl@126.com; wrq@cup.edu.cn; ykchen@utexas.edu; lihuijian1117@163.com; gsw19900128@126.com</t>
  </si>
  <si>
    <t>Chen, Yangkang/C-3826-2016</t>
  </si>
  <si>
    <t>Chen, Yangkang/0000-0001-9843-3995; Li, Huijian/0000-0001-5725-2944</t>
  </si>
  <si>
    <t>National Council for Scientific and Technological Development (CNPq-Brazil); National Institute of Science and Technology of Petroleum Geophysics (INCT-GP-Brazil); Center for Computational Engineering and Sciences (Fapesp/Cepid, Brazil) [2013/08293-7]; Wave Inversion Technology (WIT) Consortium</t>
  </si>
  <si>
    <t>National Council for Scientific and Technological Development (CNPq-Brazil)(Conselho Nacional de Desenvolvimento Cientifico e Tecnologico (CNPQ)); National Institute of Science and Technology of Petroleum Geophysics (INCT-GP-Brazil); Center for Computational Engineering and Sciences (Fapesp/Cepid, Brazil); Wave Inversion Technology (WIT) Consortium</t>
  </si>
  <si>
    <t>The authors thank SMAART-JV for providing the Sigsbee2B-NFS data set. J. Faccipieri, T. Coimbra, and M. Tygel acknowledge support from the National Council for Scientific and Technological Development (CNPq-Brazil), the National Institute of Science and Technology of Petroleum Geophysics (INCT-GP-Brazil), and the Center for Computational Engineering and Sciences (Fapesp/Cepid # 2013/08293-7-Brazil). We acknowledge support of the sponsors of the Wave Inversion Technology (WIT) Consortium and the support of all GGA (Applied Geophysics Group) members. We finally wish to acknowledge the associated editor and three anonymous reviewers for constructive criticism and good suggestions.</t>
  </si>
  <si>
    <t>JUL-AUG</t>
  </si>
  <si>
    <t>V261</t>
  </si>
  <si>
    <t>V270</t>
  </si>
  <si>
    <t>10.1190/GEO2015-0264.1</t>
  </si>
  <si>
    <t>EA1GY</t>
  </si>
  <si>
    <t>WOS:000386341700063</t>
  </si>
  <si>
    <t>Li, J; Li, XF; Wang, XZ; Li, YY; Wu, KL; Shi, JT; Yang, L; Feng, D; Zhang, T; Yu, PL</t>
  </si>
  <si>
    <t>Li, Jing; Li, Xiangfang; Wang, Xiangzeng; Li, Yingying; Wu, Keliu; Shi, Juntai; Yang, Liu; Feng, Dong; Zhang, Tao; Yu, Pengliang</t>
  </si>
  <si>
    <t>Water distribution characteristic and effect on methane adsorption capacity in shale clay</t>
  </si>
  <si>
    <t>INTERNATIONAL JOURNAL OF COAL GEOLOGY</t>
  </si>
  <si>
    <t>Shale; Clay; Water saturation distribution; Gas-liquid solid interaction</t>
  </si>
  <si>
    <t>CAPILLARY CONDENSATION; MOLECULAR SIMULATION; LOW-PERMEABILITY; GAS-TRANSPORT; SURFACE-AREA; POROUS-MEDIA; SORPTION; TEMPERATURE; PRESSURE; COALS</t>
  </si>
  <si>
    <t>Methane adsorption in shale is a gas-liquid-solid interaction rather than a gas-solid interaction by considering the initial water saturation in actual condition. As an important constituent of inorganic matter, clay minerals may affect gas-in-place of shale systems. Generally, Clay minerals are strongly hydrophilic with a water film bound on its surface, significantly reducing gas sorption capacity, which will lead to overestimate gas-in-place (GIP) of shale gas reservoir. In this work, we analyze the interactions between methane, water film and clay, and results reveal that: methane adsorption on clay (dry) is a typical gas-solid interaction; however, methane adsorption on clay bound water film should belong to gas-liquid interaction. Furthermore, a unified model is established to describe gas-water-clay interactions, in which, gas-solid Langmuir equation and gas-liquid Gibbs equation are integrated by water coverage coefficient. Meanwhile, a mathematical model is presented to quantify thickness of water films by considering surface force interactions between liquid film and clay. Our results show that, the water film thickness in shale clay pores mainly depends on relative humidity and pore size. Under a certain humidity condition (such as 0.98), the water saturation distribute in different sized pores mainly as: (i) capillary water in the small pores (&lt;6 nm); (ii) water film in the larger pores. Thus, considering the water distribution characteristics, the effect of moisture on methane adsorption capacity is mainly for two aspects: (i) small pores (&lt;6 nm) blocked by water are invalid for methane adsorption, (ii) large pores bounded by water film change interaction characteristics for methane adsorption (from gas-solid interaction to the gas liquid interaction). The overall effect could reduce the adsorption capacity by 80%-90%. (C) 2016 Elsevier B.V. All rights reserved.</t>
  </si>
  <si>
    <t>[Li, Jing; Li, Xiangfang; Wu, Keliu; Shi, Juntai; Yang, Liu; Feng, Dong; Zhang, Tao; Yu, Pengliang] China Univ Petr, MOE Key Lab Petr Engn, Beijing 102249, Peoples R China; [Wang, Xiangzeng] Shaanxi Yanchang Petr Grp Corp Ltd, Xian 710075, Peoples R China; [Li, Yingying] CNOOC Res Inst Beijing, Beijing 100027, Peoples R China; [Wu, Keliu] Univ Calgary, Chem &amp; Petr Engn, Calgary, AB T2N 1N4, Canada</t>
  </si>
  <si>
    <t>China University of Petroleum; Shaanxi Yanchang Petroleum Group; China National Offshore Oil Corporation (CNOOC); University of Calgary</t>
  </si>
  <si>
    <t>Wu, KL (通讯作者)，China Univ Petr, MOE Key Lab Petr Engn, Beijing 102249, Peoples R China.</t>
  </si>
  <si>
    <t>wukeliu19850109@163.com</t>
  </si>
  <si>
    <t>National Natural Science Foundation Projects of China [51490654]; National Science and Technology Major Projects of China [2016ZX05042, 2016ZX05039]</t>
  </si>
  <si>
    <t>National Natural Science Foundation Projects of China(National Natural Science Foundation of China (NSFC)); National Science and Technology Major Projects of China</t>
  </si>
  <si>
    <t>We acknowledge the National Natural Science Foundation Projects of China (51490654), and the National Science and Technology Major Projects of China (2016ZX05042 and 2016ZX05039) to provide research funding. We also acknowledge Key Laboratory of Petroleum Engineering at China University of Petroleum in Beijing (CUP) for providing the facilities to perform experiments in this work.</t>
  </si>
  <si>
    <t>0166-5162</t>
  </si>
  <si>
    <t>1872-7840</t>
  </si>
  <si>
    <t>INT J COAL GEOL</t>
  </si>
  <si>
    <t>Int. J. Coal Geol.</t>
  </si>
  <si>
    <t>10.1016/j.coal.2016.03.012</t>
  </si>
  <si>
    <t>Energy &amp; Fuels; Geosciences, Multidisciplinary</t>
  </si>
  <si>
    <t>Energy &amp; Fuels; Geology</t>
  </si>
  <si>
    <t>DN1DU</t>
  </si>
  <si>
    <t>WOS:000376807300011</t>
  </si>
  <si>
    <t>Liu, HH; Lei, M; Deng, HH; Leong, GK; Huang, T</t>
  </si>
  <si>
    <t>Liu, Huihui; Lei, Ming; Deng, Honghui; Leong, G. Keong; Huang, Tao</t>
  </si>
  <si>
    <t>A dual channel, quality-based price competition model for the WEEE recycling market with government subsidy</t>
  </si>
  <si>
    <t>OMEGA-INTERNATIONAL JOURNAL OF MANAGEMENT SCIENCE</t>
  </si>
  <si>
    <t>Sustainability; Reverse logistics; Waste electrical and electronic equipment; (WEEE); Recycling; Government subsidy; Formal and informal sectors</t>
  </si>
  <si>
    <t>EXTENDED PRODUCER RESPONSIBILITY; RECOVERY STRATEGIES; SOLID-WASTE; MANAGEMENT; LOGISTICS; POLICIES; DESIGN; RETAIL</t>
  </si>
  <si>
    <t>It is quite common to find both formal and informal sectors for processing waste electrical and electronic equipment (WEEE) in many emerging countries. Typically, the formal channel consists of recyclers with official qualifications for disassembling WEEE while the informal channel is dominated by unregulated recyclers. We develop a quality-based price competition model for the WEEE recycling market in a dual channel environment comprising both formal and informal sectors. The equilibrium acquisition prices and effects of government subsidy in the two channels are examined under four competitive scenarios. While government subsidy can support the formal sector, our analysis shows that at a higher quality level of waste, the marginal effect of subsidy is not as promising. When the quality of waste is high but the government subsidy is not substantial, the informal sector always has a competitive advantage. To promote the healthy development of the recycling industry the government should adjust the subsidy appropriately to limit the quality of waste at a high level suitable only for refurbishing in the informal sector. Our study also shows that both the formal and informal channels prefer high quality products. However, the informal recycler always has a better acquisition price to capture a bigger market share of used products than the formal recycler at the quality level of refurbishing for both recyclers. In a quality-pricing environment, as quality increases the acquisition prices in the two channels may crossover. This indicates that neither of the two channels always have a clear price advantage at all quality levels. We will not be able to obtain this result in a uniform pricing model. As such product quality is an important factor to consider in a competitive recycling market. (c) 2015 Elsevier Ltd. All rights reserved.</t>
  </si>
  <si>
    <t>[Liu, Huihui] China Univ Petr, Acad Chinese Energy Strategy, Beijing, Peoples R China; [Lei, Ming; Huang, Tao] Peking Univ, Guanghua Sch Management, Beijing 100871, Peoples R China; [Deng, Honghui] Univ Nevada, Lee Business Sch, Las Vegas, NV 89154 USA; [Leong, G. Keong] Calif State Univ Dominguez Hills, Coll Business Adm &amp; Publ Policy, Carson, CA 90747 USA</t>
  </si>
  <si>
    <t>China University of Petroleum; Peking University; Nevada System of Higher Education (NSHE); University of Nevada Las Vegas; California State University System; California State University Dominguez Hills</t>
  </si>
  <si>
    <t>Leong, GK (通讯作者)，Calif State Univ Dominguez Hills, Coll Business Adm &amp; Publ Policy, 1000 East Victoria St, Carson, CA 90747 USA.</t>
  </si>
  <si>
    <t>liuhuihui.wy@gmail.com; leiming@gsm.pku.edu.cn; honghui.deng@unlv.edu; gkleong@csudh.edu; huangt@gsm.pku.edu.cn</t>
  </si>
  <si>
    <t>LEI, MING/0000-0002-4341-2051</t>
  </si>
  <si>
    <t>Science Foundation of China University of Petroleum, Beijing [2462014YJRC026, 2462015YQ1403]</t>
  </si>
  <si>
    <t>This research is supported by the Science Foundation of China University of Petroleum, Beijing Nos. 2462014YJRC026 and 2462015YQ1403.</t>
  </si>
  <si>
    <t>0305-0483</t>
  </si>
  <si>
    <t>OMEGA-INT J MANAGE S</t>
  </si>
  <si>
    <t>Omega-Int. J. Manage. Sci.</t>
  </si>
  <si>
    <t>B</t>
  </si>
  <si>
    <t>10.1016/j.omega.2015.07.002</t>
  </si>
  <si>
    <t>Management; Operations Research &amp; Management Science</t>
  </si>
  <si>
    <t>Business &amp; Economics; Operations Research &amp; Management Science</t>
  </si>
  <si>
    <t>DA4NQ</t>
  </si>
  <si>
    <t>WOS:000367777000013</t>
  </si>
  <si>
    <t>Yang, F; Ning, ZF; Wang, Q; Zhang, R; Krooss, BM</t>
  </si>
  <si>
    <t>Yang, Feng; Ning, Zhengfu; Wang, Qing; Zhang, Rui; Krooss, Bernhard M.</t>
  </si>
  <si>
    <t>Pore structure characteristics of lower Silurian shales in the southern Sichuan Basin, China: Insights to pore development and gas storage mechanism</t>
  </si>
  <si>
    <t>Shale; Pore structure; FE-SEM; Porosity; Gas storage; Organic matter</t>
  </si>
  <si>
    <t>HIGH-PRESSURE METHANE; ORGANIC-RICH SHALES; NORTHEASTERN BRITISH-COLUMBIA; THERMAL MATURITY; POSIDONIA SHALE; GEOLOGICAL CONTROLS; SORPTION ISOTHERMS; NORTHERN GERMANY; SPACE MORPHOLOGY; LONGMAXI SHALE</t>
  </si>
  <si>
    <t>Silurian shale in Sichuan Basin is currently the most important target zone for shale gas exploration and development in China. Pore structure characteristics of Lower Silurian Longmaxi shales from southern Sichuan Basin were investigated. The combination of field emission scanning electron microscope (FE-SEM) and argon ion beam milling was utilized to describe the nanometer-to micrometer-scale (&gt;1.2 nm) pore systems. The shales were characterized by organic geochemical and mineralogical analyses. Total porosity, pore size distribution (PSD), specific surface area, and gas content were determined. Controls of organic matter richness, thermal maturity, and mineralogy on porosity were examined. The contribution of individual mineral components to total porosity was analyzed quantitatively. Total gas contents of the shales determined from canister desorption data were compared with theoretical (sorptive and volumetric) gas storage capacities. The total organic carbon (TOC) content of the shale samples ranges between 0.1 and 8.0 wt.% and helium porosity varies between 0.7 and 5.7%. Maturity in terms of equivalent vitrinite reflectance of bitumen (R-eqv) ranges from 1.8 to 3.2%. TOC content is a strong control for the pore system of these shales, and shows a positive correlation with porosity. Porosity increases with increasing thermal maturity when R-eqv is less than 2.5%, but decreases for higher thermal maturity samples. FE-SEM reveals four pore types related to the rock matrix that are classified as follows: organic matter (OM)-hosted pores, pores in clay minerals, pores of framework minerals, and intragranular pores in microfossils. Pores in clay minerals are always associated with the framework of clay flakes, and develop around rigid mineral grains because the pressure shadows of mineral grains prevent pores from collapsing. Pores of framework minerals are probably related to dissolution by acidic fluids, and the dissolution-related pores promote porosity of shales. A unimodal PSD exists in the micropore range of TOC-rich samples, while the PSD of carbonate-rich samples are bimodal. A PSD maximum in the micropore range is attributed by OM and another maximum in the range of mesopore-macropores is probably caused by the dissolution of carbonate minerals. Quantitative evaluation of the contribution of individual mineral components to porosity shows that the organic matter contributes approximately 62% to the total porosity. Framework minerals (quartz, feldspar, and carbonates, et al.) and clay minerals contribute 25% and 13%, respectively. The total gas content of these shales ranges from 0.4 to 62 m(3)/t, and the total gas contents of selected samples determined from canister desorption tests agree with the theoretically estimated original gas-in-place (OGIP). OM-hosted pores are the main space for gas storage, and accounted for about 78% (55% adsorbed gas plus 23% free gas) of the OGIP, while pores in the inorganic matter accommodate 22% free gas of the OGIP. (C) 2016 Elsevier B.V. All rights reserved.</t>
  </si>
  <si>
    <t>[Yang, Feng] China Univ Geosci, Minist Educ, Key Lab Tecton &amp; Petr Resources, Wuhan 430074, Peoples R China; [Yang, Feng; Ning, Zhengfu; Wang, Qing; Zhang, Rui] China Univ Petr, State Key Lab Petr Resources &amp; Prospecting, 18 Fuxue Rd, Beijing 102249, Peoples R China; [Yang, Feng; Ning, Zhengfu; Wang, Qing; Zhang, Rui] China Univ Petr, Key Lab Petr Engn, Minist Educ, 18 Fuxue Rd, Beijing 102249, Peoples R China; [Yang, Feng; Krooss, Bernhard M.] Rhein Westfal TH Aachen, Inst Geol &amp; Geochem Petr &amp; Coal, Energy &amp; Mineral Resources Grp EMR, Lochnerstr 4-20, D-52056 Aachen, Germany</t>
  </si>
  <si>
    <t>China University of Geosciences; China University of Petroleum; China University of Petroleum; RWTH Aachen University</t>
  </si>
  <si>
    <t>Yang, F (通讯作者)，China Univ Geosci, Minist Educ, Key Lab Tecton &amp; Petr Resources, Wuhan 430074, Peoples R China.</t>
  </si>
  <si>
    <t>feng.yang@emr.rwth-aachen.de</t>
  </si>
  <si>
    <t>Yang, Feng/0000-0002-4249-0103; KROOSS, Bernhard/0000-0001-7289-1533</t>
  </si>
  <si>
    <t>National Natural Science Foundation of China [51274214]</t>
  </si>
  <si>
    <t>The authors would like to acknowledge the financial support of the National Natural Science Foundation of China (Grant No.51274214).</t>
  </si>
  <si>
    <t>10.1016/j.coal.2015.12.015</t>
  </si>
  <si>
    <t>DH4OA</t>
  </si>
  <si>
    <t>WOS:000372764100002</t>
  </si>
  <si>
    <t>Wu, KL; Chen, ZX; Li, XF; Guo, CH; Wei, MZ</t>
  </si>
  <si>
    <t>Wu, Keliu; Chen, Zhangxin; Li, Xiangfang; Guo, Chaohua; Wei, Mingzhen</t>
  </si>
  <si>
    <t>A model for multiple transport mechanisms through nanopores of shale gas reservoirs with real gas effect-adsorption-mechanic coupling</t>
  </si>
  <si>
    <t>INTERNATIONAL JOURNAL OF HEAT AND MASS TRANSFER</t>
  </si>
  <si>
    <t>Shale gas reservoirs; Nanopores; Slip flow; Knudsen diffusion; Surface diffusion</t>
  </si>
  <si>
    <t>SURFACE-DIFFUSION; FLOW; PERMEABILITY; SIMULATION; DEPENDENCE; POROSITY; MICRO</t>
  </si>
  <si>
    <t>Multiple transport mechanisms coexist in nanopores of shale gas reservoirs with complex pore size distribution and different gas-storage processes, including continuum flow, slip flow and transition flow of bulk gas and surface diffusion for adsorbed gas. The force between gas molecules and the volume of the gas molecules themselves cannot be negligible in shale gas reservoirs with high pressure and nanoscale pores, influences gas transport and must be taken into account as a real gas effect. During depressurization development of shale gas reservoirs, the adsorbed gas desorption and a decrease in an adsorption layer influence gas transport. Meanwhile, due to the stress dependence, decreases in intrinsic permeability, porosity and a pore diameter also influence gas transport. In this work, a unified model for gas transport in organic nanopores of shale gas reservoirs is presented, accounting for the effects of coupling the real gas effect, stress dependence and an adsorption layer on gas transport. This unified model is developed by coupling a bulk gas transport model and an adsorbed gas surface diffusion model. The bulk gas transport model is validated with published molecular simulation data, and the adsorbed gas surface diffusion model is validated with published experimental data. The results show that (1) in comparison with the previous models, the bulk gas transport model developed on the basis of a weighted superposition of slip flow and Knudsen diffusion can more reasonably describe bulk gas transport, (2) surface diffusion is an important transport mechanism, and its contribution cannot be negligible and even dominates in nanopores with less than 2 nm in diameter, and (3) the effect of stress dependence on fluid flow in shale gas reservoirs is significantly different from that in conventional gas reservoirs, and is related to not only the shale matrix mechanical properties and the effective stress but also the gas transport mechanisms. (C) 2015 Elsevier Ltd. All rights reserved.</t>
  </si>
  <si>
    <t>[Wu, Keliu; Chen, Zhangxin] Univ Calgary, Calgary, AB T2N 1N4, Canada; [Li, Xiangfang] China Univ Petr, Beijing 102249, Peoples R China; [Guo, Chaohua; Wei, Mingzhen] Missouri Univ Sci &amp; Technol, Rolla, MO 65401 USA</t>
  </si>
  <si>
    <t>University of Calgary; China University of Petroleum; University of Missouri System; Missouri University of Science &amp; Technology</t>
  </si>
  <si>
    <t>Wu, KL (通讯作者)，2500 Univ Dr NW, Calgary, AB T2N 1N4, Canada.</t>
  </si>
  <si>
    <t>Wu, Keliu/F-8287-2016</t>
  </si>
  <si>
    <t>Wu, Keliu/0000-0002-0021-5007; Chen, Zhangxin/0000-0002-9107-1925</t>
  </si>
  <si>
    <t>NSERC/AIEES/Foundation CMG and Alberta Innovates - Technology Futures Chairs; National Natural Science Foundation of China [51490654, 51374222]</t>
  </si>
  <si>
    <t>NSERC/AIEES/Foundation CMG and Alberta Innovates - Technology Futures Chairs; National Natural Science Foundation of China(National Natural Science Foundation of China (NSFC))</t>
  </si>
  <si>
    <t>The authors would like to acknowledge the NSERC/AIEES/Foundation CMG and Alberta Innovates - Technology Futures Chairs for providing research funding. The first author also acknowledges National Natural Science Foundation of China (No. 51490654 and No. 51374222) for supporting part of this work</t>
  </si>
  <si>
    <t>0017-9310</t>
  </si>
  <si>
    <t>1879-2189</t>
  </si>
  <si>
    <t>INT J HEAT MASS TRAN</t>
  </si>
  <si>
    <t>Int. J. Heat Mass Transf.</t>
  </si>
  <si>
    <t>10.1016/j.ijheatmasstransfer.2015.10.003</t>
  </si>
  <si>
    <t>Thermodynamics; Engineering, Mechanical; Mechanics</t>
  </si>
  <si>
    <t>Thermodynamics; Engineering; Mechanics</t>
  </si>
  <si>
    <t>CZ4XZ</t>
  </si>
  <si>
    <t>WOS:000367107700038</t>
  </si>
  <si>
    <t>Liu, W; Cao, SY; Chen, YK</t>
  </si>
  <si>
    <t>Liu, Wei; Cao, Siyuan; Chen, Yangkang</t>
  </si>
  <si>
    <t>Seismic Time-Frequency Analysis via Empirical Wavelet Transform</t>
  </si>
  <si>
    <t>Continuous wavelet transform (CWT); empirical wavelet transform (EWT); instantaneous frequency; sparse representation; time-frequency analysis</t>
  </si>
  <si>
    <t>SPECTRAL DECOMPOSITION</t>
  </si>
  <si>
    <t>Time-frequency analysis is able to reveal the useful information hidden in the seismic data. The high resolution of the time-frequency representation is of great importance to depict geological structures. In this letter, we propose a novel seismic time-frequency analysis approach using the newly developed empirical wavelet transform (EWT). It is the first time that EWT is applied in analyzing multichannel seismic data for the purpose of seismic exploration. EWT is a fully adaptive signal-analysis approach, which is similar to the empirical mode decomposition but has a consolidated mathematical background. EWT first estimates the frequency components presented in the seismic signal, then computes the boundaries, and extracts oscillatory components based on the boundaries computed. Synthetic, 2-D, and 3-D real seismic data are used to comprehensively demonstrate the effectiveness of the proposed seismic time-frequency analysis approach. Results show that the EWT can provide a much higher resolution than the traditional continuous wavelet transform and offers the potential in precisely highlighting geological and stratigraphic information.</t>
  </si>
  <si>
    <t>[Liu, Wei; Cao, Siyuan] China Univ Petr, State Key Lab Petr Resources &amp; Prospecting, Beijing 102249, Peoples R China; [Chen, Yangkang] Univ Texas Austin, Jackson Sch Geosci, Austin, TX 78713 USA</t>
  </si>
  <si>
    <t>Liu, W (通讯作者)，China Univ Petr, State Key Lab Petr Resources &amp; Prospecting, Beijing 102249, Peoples R China.</t>
  </si>
  <si>
    <t>liuwei_upc@126.com; csy@cup.edu.cn; ykchen@utexas.edu</t>
  </si>
  <si>
    <t>Chen, Yangkang/0000-0001-9843-3995</t>
  </si>
  <si>
    <t>Australian Government; Western Australian Government; North West Shelf Joint Venture Partners; Western Australian Energy Research Alliance</t>
  </si>
  <si>
    <t>The authors would like to thank J. Gilles for sharing the empirical-wavelet-transform codes online and the associate editor and four anonymous reviewers for constructive suggestions that greatly improved the manuscript. The authors would also like to thank the Australian and Western Australian Governments and the North West Shelf Joint Venture Partners, as well as the Western Australian Energy Research Alliance, for the support.</t>
  </si>
  <si>
    <t>10.1109/LGRS.2015.2493198</t>
  </si>
  <si>
    <t>DB0IY</t>
  </si>
  <si>
    <t>WOS:000368193000006</t>
  </si>
  <si>
    <t>Dai, XP; Du, KL; Li, ZZ; Liu, MZ; Ma, YD; Sun, H; Zhang, X; Yang, Y</t>
  </si>
  <si>
    <t>Dai, Xiaoping; Du, Kangli; Li, Zhanzhao; Liu, Mengzhao; Ma, Yangde; Sun, Hui; Zhang, Xin; Yang, Ying</t>
  </si>
  <si>
    <t>Co-Doped MoS2 Nanosheets with the Dominant CoMoS Phase Coated on Carbon as an Excellent Electrocatalyst for Hydrogen Evolution</t>
  </si>
  <si>
    <t>MoS2; Co-doping deposition precipitation method; CoMoS phase; hydrogen evolution reaction</t>
  </si>
  <si>
    <t>MOSSBAUER EMISSION-SPECTROSCOPY; X-RAY PHOTOELECTRON; ACTIVE EDGE SITES; MOLYBDENUM SULFIDE; HYDRODESULFURIZATION CATALYSTS; EFFICIENT ELECTROCATALYST; ULTRATHIN NANOSHEETS; FACILE SYNTHESIS; DISULFIDE; GRAPHENE</t>
  </si>
  <si>
    <t>Highly active and low-cost catalysts for hydrogen evolution reaction (HER) are crucial for the development of efficient water splitting. Molybdenum disulfide (MoS2) nanosheets possess unique physical and chemical properties, which make them promising candidates for HER Herein, we reported a facile, effective, and scalable strategy by a deposition precipitation method to fabricate metal-doped (Fe, Co, Ni) molybdenum sulfide with a few layers on carbon black as noble metal-free electrocatalysts for HER The CoMoS phase after thermal annealing in Co-doped MoS2 plays a crucial role for the enhanced HER The optimized Co-doped MoS2 catalyst shows superior HER performance with a high exchange current density of 0.03 mA.cm(-2), low onset potential of 90 mV, and small Tafel slope of 50 mV.dec(-1), which also exhibits excellent stability of 10000 cycles with negligible loss of the cathodic current. The superior HER activity originates from the synergistically structural and electronic modulations between MoS2 and Co ions, abundant defects in the active edge sites, as well as the good balance between active sites and electronic conductivity. Thanks to their ease of synthesis, low cost, and high activity, the Co-doped MoS2 catalysts appear to be promising HER catalysts for electrochemical water splitting.</t>
  </si>
  <si>
    <t>[Dai, Xiaoping; Du, Kangli; Li, Zhanzhao; Liu, Mengzhao; Ma, Yangde; Sun, Hui; Zhang, Xin; Yang, Ying] China Univ Petr, State Key Lab Heavy Oil Proc, Beijing 102249, Peoples R China; [Du, Kangli] Sichuan Tianyi Sci &amp; Technol Co Ltd, Chengdu 610225, Peoples R China</t>
  </si>
  <si>
    <t>Dai, XP (通讯作者)，China Univ Petr, State Key Lab Heavy Oil Proc, Beijing 102249, Peoples R China.</t>
  </si>
  <si>
    <t>daixp@cup.edu.cn; zhangxin@cup.edu.cn</t>
  </si>
  <si>
    <t>Sun, Hui/GLV-0482-2022</t>
  </si>
  <si>
    <t>Sun, Hui/0000-0002-5481-9893</t>
  </si>
  <si>
    <t>NSFC [21576288, 20903119, 21173269, 91127040]; Ministry of Science and Technology of China [2011BAK15B05]; Specialized Research Fund for Doctoral Program of Higher Education [20130007110003]</t>
  </si>
  <si>
    <t>NSFC(National Natural Science Foundation of China (NSFC)); Ministry of Science and Technology of China(Ministry of Science and Technology, China); Specialized Research Fund for Doctoral Program of Higher Education(Specialized Research Fund for the Doctoral Program of Higher Education (SRFDP))</t>
  </si>
  <si>
    <t>The authors acknowledge the financial support from the NSFC (No. 21576288, 20903119, 21173269, and 91127040), Ministry of Science and Technology of China (No. 2011BAK15B05), and Specialized Research Fund for Doctoral Program of Higher Education (20130007110003).</t>
  </si>
  <si>
    <t>DEC 16</t>
  </si>
  <si>
    <t>10.1021/acsami.5b08420</t>
  </si>
  <si>
    <t>CZ1NZ</t>
  </si>
  <si>
    <t>WOS:000366873900026</t>
  </si>
  <si>
    <t>Wu, KL; Chen, ZX; Li, XF</t>
  </si>
  <si>
    <t>Wu, Keliu; Chen, Zhangxin; Li, Xiangfang</t>
  </si>
  <si>
    <t>Real gas transport through nanopores of varying cross-section type and shape in shale gas reservoirs</t>
  </si>
  <si>
    <t>Shale gas reservoirs; Nanopores; Real gas; Slip flow; Knudsen diffusion</t>
  </si>
  <si>
    <t>SLIP-FLOW REGIME; APPARENT PERMEABILITY; KNUDSEN DIFFUSION; SURFACE-DIFFUSION; POROUS MATERIALS; SILICA MEMBRANE; POISEUILLE FLOW; VISCOUS-FLOW; MICROCHANNELS; MODEL</t>
  </si>
  <si>
    <t>A model for real gas transport in nanopores of shale gas reservoirs (SGRs) was proposed on the basis of the weighted superposition of slip flow and Knudsen diffusion, where the ratios of the intermolecular collisions and the molecule-nanopore wall collisions to the total collisions are the weighted factors of slip flow and Knudsen diffusion, respectively. The present model takes account of slip effect and real gas effect, additionally, the effects of cross-section type and its shape of nanopores on gas transport are also considered in this paper. The present model is successfully validated against existing molecular simulation data collected from different sources in literature. The results show: (1) the present model is reasonable to describe all of the gas transport mechanisms known, including continuum flow, slip flow and transition flow in nanopores of SGRs; (2) the cross-section type and shape of nanopores both affect gas transport capacity: at the same cross-sectional area, gas transport capacity of nanopores with a circular cross section is greater than that with a rectangular cross section, and gas transport capacity of nanopores with a rectangular cross section decreases with an increasing aspect ratio; compared to the cross-section type, the effect of the cross-section shape on gas transport capacity is stronger; (3) a real gas effect improves gas transport capacity, which becomes more obvious with an increasing pressure and a decreasing pore size; (4) and compared to nanopores with a circular cross section, the effect of real gas effect on gas transport capacity of nanopores with a rectangular cross section is stronger, and the effect increases with an increasing aspect ratio. The proposed model can provide some theoretical support in numerical simulation of reservoir behavior in SGRs. (C) 2015 Elsevier B.V. All rights reserved.</t>
  </si>
  <si>
    <t>[Wu, Keliu; Chen, Zhangxin] Univ Calgary, Chem &amp; Petr Engn, Calgary, AB T2N 1N4, Canada; [Wu, Keliu; Li, Xiangfang] China Univ Petr, Key Lab Petr Engn, Minist Educ, Beijing 102249, Peoples R China</t>
  </si>
  <si>
    <t>Wu, KL (通讯作者)，Univ Calgary, Chem &amp; Petr Engn, Calgary, AB T2N 1N4, Canada.</t>
  </si>
  <si>
    <t>NSERC/AIEES/Foundation CMG Chair; NSERC/AIEES/Foundation AITF Chair; National Science and Technology Major Project of China [2011ZX05030-005-04]; National Natural Science Foundation of China [51490654, 51374222]</t>
  </si>
  <si>
    <t>NSERC/AIEES/Foundation CMG Chair; NSERC/AIEES/Foundation AITF Chair; National Science and Technology Major Project of China; National Natural Science Foundation of China(National Natural Science Foundation of China (NSFC))</t>
  </si>
  <si>
    <t>The authors would like to acknowledge the NSERC/AIEES/Foundation CMG and AITF Chairs for providing research funding. The first author also acknowledges the National Science and Technology Major Project of China (No. 2011ZX05030-005-04) and National Natural Science Foundation of China (No. 51490654 and No. 51374222) to support part of this work.</t>
  </si>
  <si>
    <t>DEC 1</t>
  </si>
  <si>
    <t>10.1016/j.cej.2015.07.012</t>
  </si>
  <si>
    <t>CS8AN</t>
  </si>
  <si>
    <t>WOS:000362308200088</t>
  </si>
  <si>
    <t>Chen, Q; Li, JS; Li, YF</t>
  </si>
  <si>
    <t>Chen, Qiang; Li, Junshuai; Li, Yongfeng</t>
  </si>
  <si>
    <t>A review of plasma-liquid interactions for nanomaterial synthesis</t>
  </si>
  <si>
    <t>JOURNAL OF PHYSICS D-APPLIED PHYSICS</t>
  </si>
  <si>
    <t>plasma-liquid interactions; nanoparticles; nanomaterials; physical and chemical processes; reactive radicals; reducing/oxidizing species</t>
  </si>
  <si>
    <t>CATHODIC DISCHARGE ELECTROLYSIS; INTERMETALLIC COMPOUND NANOPARTICLES; CRYSTAL SILICON NANOPARTICLES; ULTRASONIC CAVITATION FIELD; MICROPLASMA-ASSISTED GROWTH; ZINC-OXIDE NANOPARTICLES; SIZE-SELECTIVE SYNTHESIS; WALLED CARBON NANOHORNS; ELECTRIC-ARC DISCHARGE; GLOW-DISCHARGE</t>
  </si>
  <si>
    <t>Over the past few decades, a new branch of plasma research, nanomaterial (NM) synthesis through plasma-liquid interactions (PLIs), has been developing rapidly, mainly due to the various, recently developed plasma sources operating at low and atmospheric pressures. PLIs provide novel plasma-liquid interfaces where many physical and chemical processes take place. By exploiting these physical and chemical processes, various NMs ranging from noble metal nanoparticles to graphene nanosheets can easily be synthesized. The currently rapid development and increasingly wide utilization of the PLI method has naturally lead to an urgent need for the presentation of a general review. This paper reviews the current status of research on PLIs for NM synthesis. The focus is on a comprehensive understanding of the synthesis process and perceptive opinions on current issues and future challenges in this field.</t>
  </si>
  <si>
    <t>[Chen, Qiang] Xiamen Univ, Dept Elect Sci, Inst Electromagnet &amp; Acoust, Fujian Prov Key Lab Plasma &amp; Magnet Resonance, Xiamen 361005, Peoples R China; [Li, Junshuai] Lanzhou Univ, Sch Phys Sci &amp; Technol, Lanzhou 730000, Peoples R China; [Li, Yongfeng] China Univ Petr, State Key Lab Heavy Oil Proc, Beijing 102249, Peoples R China</t>
  </si>
  <si>
    <t>Xiamen University; Lanzhou University; China University of Petroleum</t>
  </si>
  <si>
    <t>Chen, Q (通讯作者)，Xiamen Univ, Dept Elect Sci, Inst Electromagnet &amp; Acoust, Fujian Prov Key Lab Plasma &amp; Magnet Resonance, Xiamen 361005, Peoples R China.</t>
  </si>
  <si>
    <t>chenqiang@xmu.edu.cn</t>
  </si>
  <si>
    <t>National Natural Science Foundation of China [11405144, 11304132, 61376068, 21322609]; Science Foundation Research Funds [QZDX-2014-01]; Thousand Talents Program</t>
  </si>
  <si>
    <t>National Natural Science Foundation of China(National Natural Science Foundation of China (NSFC)); Science Foundation Research Funds; Thousand Talents Program</t>
  </si>
  <si>
    <t>This work was partially supported by the National Natural Science Foundation of China (Grant Nos: 11405144, 11304132, 61376068 and 21322609), the Science Foundation Research Funds Provided to New Recruitments of China University of Petroleum, Beijing (QZDX-2014-01) and the Thousand Talents Program. QC is greatly indebted to Dr Marc-Andre Fortin of Universite Laval and Dr Naoki Shirai of Tokyo Metropolitan University for their kind permission to reprint their TEM images.</t>
  </si>
  <si>
    <t>IOP Publishing Ltd</t>
  </si>
  <si>
    <t>BRISTOL</t>
  </si>
  <si>
    <t>TEMPLE CIRCUS, TEMPLE WAY, BRISTOL BS1 6BE, ENGLAND</t>
  </si>
  <si>
    <t>0022-3727</t>
  </si>
  <si>
    <t>1361-6463</t>
  </si>
  <si>
    <t>J PHYS D APPL PHYS</t>
  </si>
  <si>
    <t>J. Phys. D-Appl. Phys.</t>
  </si>
  <si>
    <t>OCT 28</t>
  </si>
  <si>
    <t>10.1088/0022-3727/48/42/424005</t>
  </si>
  <si>
    <t>Physics, Applied</t>
  </si>
  <si>
    <t>Physics</t>
  </si>
  <si>
    <t>CX7IK</t>
  </si>
  <si>
    <t>WOS:000365875200006</t>
  </si>
  <si>
    <t>Liu, JJ; Wu, CZ; Wu, GN; Wang, XY</t>
  </si>
  <si>
    <t>Liu, Jianjun; Wu, Changzhi; Wu, Guoning; Wang, Xiangyu</t>
  </si>
  <si>
    <t>A novel differential search algorithm and applications for structure design</t>
  </si>
  <si>
    <t>APPLIED MATHEMATICS AND COMPUTATION</t>
  </si>
  <si>
    <t>Differential search; Constrained optimization; Dynamic penalty function; Structure design</t>
  </si>
  <si>
    <t>PARTICLE SWARM OPTIMIZATION; EVOLUTION STRATEGY; GENETIC ALGORITHM</t>
  </si>
  <si>
    <t>Differential Search method is recently proposed to solve box constrained global optimization problems. In this paper, we will further extend this method to solve generalized constrained optimization problems, particularly for structure design optimization problems. To handle the constraints, we first propose a novel dynamic S-type soft-threshold penalty method. Then, the original constrained optimization problem is transformed into a sequence of unconstrained optimization problems. The proposed method is mainly comprised of two steps: parameter iteration and solution iteration. The parameter iteration is to update the dynamic penalty parameter through a soft-threshold scheme and the solution iteration is to implement Differential Search algorithm to solve an unconstrained optimization problem. Two benchmark sets, CEC2006 and CEC2010, and four engineering structure design optimization problems are solved by our proposed algorithm as well as many other swarm-based algorithms proposed in recent literatures. Numerical results show that our method can achieve better performance but with fewer function evaluations comparing with the existing algorithms. (C) 2015 Elsevier Inc. All rights reserved.</t>
  </si>
  <si>
    <t>[Liu, Jianjun; Wu, Guoning] China Univ Petr, Coll Sci, Beijing 102249, Peoples R China; [Wu, Changzhi; Wang, Xiangyu] Curtin Univ, Sch Built Environm, Australasian Joint Res Ctr Bldg Informat Modellin, Perth, WA 6845, Australia; [Wang, Xiangyu] Kyung Hee Univ, Dept Housing &amp; Interior Design, Seoul, South Korea</t>
  </si>
  <si>
    <t>China University of Petroleum; Curtin University; Kyung Hee University</t>
  </si>
  <si>
    <t>Wu, CZ (通讯作者)，Curtin Univ, Sch Built Environm, Australasian Joint Res Ctr Bldg Informat Modellin, Perth, WA 6845, Australia.</t>
  </si>
  <si>
    <t>c.wu@curtin.edu.au</t>
  </si>
  <si>
    <t>Wang, Xiangyu/0000-0001-8718-6941; Wu, Changzhi/0000-0002-2276-6862</t>
  </si>
  <si>
    <t>National Natural Science Foundation of China [11371371, 61473326]; Natural Science Foundation of Chongqing [cstc2013jjB00001, cstc2013jcyjA00029]; Foundation of China University of Petroleum [KYJJ2012-06-03]</t>
  </si>
  <si>
    <t>National Natural Science Foundation of China(National Natural Science Foundation of China (NSFC)); Natural Science Foundation of Chongqing(Natural Science Foundation of Chongqing); Foundation of China University of Petroleum</t>
  </si>
  <si>
    <t>The authors gratefully acknowledge the financial support from the National Natural Science Foundation of China (Grant nos. 11371371, 61473326), the Natural Science Foundation of Chongqing (cstc2013jjB00001 and cstc2013jcyjA00029) and the Foundation of China University of Petroleum (Grant no. KYJJ2012-06-03).</t>
  </si>
  <si>
    <t>0096-3003</t>
  </si>
  <si>
    <t>1873-5649</t>
  </si>
  <si>
    <t>APPL MATH COMPUT</t>
  </si>
  <si>
    <t>Appl. Math. Comput.</t>
  </si>
  <si>
    <t>10.1016/j.amc.2015.06.036</t>
  </si>
  <si>
    <t>CS0RD</t>
  </si>
  <si>
    <t>WOS:000361769000019</t>
  </si>
  <si>
    <t>Zhou, L; Xu, K; Zubair, A; Liao, AD; Fang, WJ; Ouyang, FP; Lee, YH; Ueno, K; Saito, R; Palacios, T; Kong, J; Dresselhaus, MS</t>
  </si>
  <si>
    <t>Zhou, Lin; Xu, Kai; Zubair, Ahmad; Liao, Albert D.; Fang, Wenjing; Ouyang, Fangping; Lee, Yi-Hsien; Ueno, Keiji; Saito, Riichiro; Palacios, Tomas; Kong, Jing; Dresselhaus, Mildred S.</t>
  </si>
  <si>
    <t>Large-Area Synthesis of High-Quality Uniform Few-Layer MoTe2</t>
  </si>
  <si>
    <t>TRANSITION-METAL DICHALCOGENIDES; FIELD-EFFECT TRANSISTORS; SINGLE-LAYER; N-TYPE; MOS2; NANOSHEETS; CONTACTS; GROWTH</t>
  </si>
  <si>
    <t>The controlled synthesis of large-area, atomically thin molybdenum ditelluride (MoTe2) crystals is crucial for its various applications based on the attractive properties of this emerging material. In this work, we developed a chemical vapor deposition synthesis to produce large-area, uniform, and highly crystalline fewlayer 2H and 1T' MoTe2 films. It was found that these two different phases of MoTe2 can be grown depending on the choice of Mo precursor. Because of the highly crystalline structure, the as-grown few-layer 2H MoTe2 films display electronic properties that are comparable to those of mechanically exfoliated MoTe2 flakes. Our growth method paves the way for the large-scale application of MoTe2 in high-performance nanoelectronics and optoelectronics.</t>
  </si>
  <si>
    <t>[Zhou, Lin; Xu, Kai; Zubair, Ahmad; Liao, Albert D.; Fang, Wenjing; Ouyang, Fangping; Palacios, Tomas; Kong, Jing; Dresselhaus, Mildred S.] MIT, Dept Elect Engn &amp; Comp Sci, Cambridge, MA 02139 USA; [Xu, Kai] China Univ Petr, State Key Lab Heavy Oil Proc, Beijing 102249, Peoples R China; [Ouyang, Fangping] Cent S Univ, State Key Lab Powder Met, Sch Phys &amp; Elect, Changsha 410083, Peoples R China; [Lee, Yi-Hsien] Natl Tsing Hua Univ, Mat Sci &amp; Engn, Hsinchu 30013, Taiwan; [Ueno, Keiji] Saitama Univ, Grad Sch Sci &amp; Engn, Dept Chem, Saitama 3388570, Japan; [Saito, Riichiro] Tohoku Univ, Dept Phys, Sendai, Miyagi 9808578, Japan; [Dresselhaus, Mildred S.] MIT, Dept Phys, Cambridge, MA 02139 USA</t>
  </si>
  <si>
    <t>Massachusetts Institute of Technology (MIT); China University of Petroleum; Central South University; National Tsing Hua University; Saitama University; Tohoku University; Massachusetts Institute of Technology (MIT)</t>
  </si>
  <si>
    <t>Kong, J (通讯作者)，MIT, Dept Elect Engn &amp; Comp Sci, 77 Massachusetts Ave, Cambridge, MA 02139 USA.</t>
  </si>
  <si>
    <t>jingkong@mit.edu; millie@mgm.mit.edu</t>
  </si>
  <si>
    <t>The authors acknowledge financial support from NSF (Grant DMR-1004147), ONR (Grant N00014-1-1063-09), and the International Postdoctoral Exchange Fellowship Program (Grant 20130002), ARO (Grants W911NF-14-2-0071, 6930265 and 6930861), NSFC (Grant 51272291), MOST (Grant 103-2112-M-007-001-MY3) and MEXT(Grants 25107004 and 25107005).</t>
  </si>
  <si>
    <t>SEP 23</t>
  </si>
  <si>
    <t>10.1021/jacs.5b07452</t>
  </si>
  <si>
    <t>CS2VL</t>
  </si>
  <si>
    <t>WOS:000361930000010</t>
  </si>
  <si>
    <t>Zhao, HW; Ning, ZF; Wang, Q; Zhang, R; Zhao, TY; Niu, TF; Zeng, Y</t>
  </si>
  <si>
    <t>Zhao, Huawei; Ning, Zhengfu; Wang, Qing; Zhang, Rui; Zhao, Tianyi; Niu, Tengfei; Zeng, Yan</t>
  </si>
  <si>
    <t>Petrophysical characterization of tight oil reservoirs using pressure-controlled porosimetry combined with rate-controlled porosimetry</t>
  </si>
  <si>
    <t>Tight sandstone oil reservoirs; Pore structure; Pressure-controlled porosimetry; Rate-controlled porosimetry; Permeability estimation</t>
  </si>
  <si>
    <t>MERCURY INTRUSION POROSIMETRY; PORE-SIZE DISTRIBUTIONS; POROUS-MEDIA; ORDOS BASIN; CARBONATE ROCKS; GAS-ADSORPTION; CAPILLARY-FLOW; PERMEABILITY; SHALE; INJECTION</t>
  </si>
  <si>
    <t>Tight oil reservoirs typically show a wide pore size distribution with pore sizes ranging from several nanometers to several hundred microns, requiring a combination of several techniques to properly characterize the pore structures. In this paper, scanning electron microscopy, pressure-controlled porosimetry and rate-controlled porosimetry were applied to investigate the pore systems of a tight sandstone oil reservoir in Ordos Basin, Northern China. Pores were identified and classified by scanning electron microscopy; pore size distribution was calculated by pressure-controlled porosimetry and rate-controlled porosimetry; main pore sizes were clarified and an empirical permeability estimation model is proposed by extending Winland's work. Results indicate that four types of pores exist in tight sandstone oil reservoirs, which are residual interparticle pores, grain dissolution pores, clay dominated pores and micro fractures. A combination of pressure-controlled porosimetry and rate-controlled porosimetry is proposed as a new method to obtain the overall pore size distribution of tight oil reservoirs with pore radii ranging from 9.2 nm to 500 mu m. The overall pore size distribution of tight oil reservoirs is polymodal; pores with radii ranging between 80 and 500 mu m and distributed around the right peak are composed of residual interparticle pores, while the left peaks show fluctuation because of complexity in pore types and the multi-scale porosity of clays. The average mercury intrusion saturation of the nanopores is 66.50% and that of mesopores is 24.16%. The nanopores and mesopores are considered to be the main pore types. The new permeability estimation equation indicates a throat radius corresponding to 30% mercury saturation is the dominant throat radius, and shows suitable estimation of permeability with an R-2 value of 0.95542. The proposed method is effective in obtaining the overall pore size distribution of the tight oil reservoirs, and can further be used for storage capacity evaluation and better permeability estimation. (C) 2015 Elsevier Ltd. All rights reserved.</t>
  </si>
  <si>
    <t>[Zhao, Huawei; Ning, Zhengfu; Wang, Qing; Zhang, Rui; Niu, Tengfei; Zeng, Yan] China Univ Petr, State Key Lab Petr Resources &amp; Prospecting, Beijing, Peoples R China; [Zhao, Huawei; Ning, Zhengfu; Wang, Qing; Zhang, Rui; Zhao, Tianyi; Niu, Tengfei; Zeng, Yan] China Univ Petr, Minist Educ, Key Lab Petr Engn, Beijing, Peoples R China</t>
  </si>
  <si>
    <t>Zhao, HW (通讯作者)，China Univ Petr, State Key Lab Petr Resources &amp; Prospecting, Beijing, Peoples R China.</t>
  </si>
  <si>
    <t>h.w.zhao2013@gmail.com</t>
  </si>
  <si>
    <t>Zhao, Huawei/0000-0003-3688-6694</t>
  </si>
  <si>
    <t>National Natural Science Foundation of China (NSFC) [51474222]</t>
  </si>
  <si>
    <t>National Natural Science Foundation of China (NSFC)(National Natural Science Foundation of China (NSFC))</t>
  </si>
  <si>
    <t>The authors would like to thank National Natural Science Foundation of China (NSFC) for the financial support (Grant No. 51474222) and permission to publish the results of this study. Also, we would like to extend our appreciation to Mr. Jian Gao from PetroChina Research Institute of Petroleum Exploration and Development (RIPED) for his kind support in preparing rate-controlled porosimetry results of the samples. Finally, we want to thank Mr. Hui Ding from China University of Petroleum, Beijing for his supportive suggestions in language polishing.</t>
  </si>
  <si>
    <t>AUG 15</t>
  </si>
  <si>
    <t>10.1016/j.fuel.2015.03.085</t>
  </si>
  <si>
    <t>CH2YZ</t>
  </si>
  <si>
    <t>WOS:000353893200028</t>
  </si>
  <si>
    <t>Zhao, XL; Yin, HT; Zhao, Y</t>
  </si>
  <si>
    <t>Zhao, Xiaoli; Yin, Haitao; Zhao, Yue</t>
  </si>
  <si>
    <t>Impact of environmental regulations on the efficiency and CO2 emissions of power plants in China</t>
  </si>
  <si>
    <t>Environmental regulations; Operational efficiency; CO2 emissions; Power plants; China</t>
  </si>
  <si>
    <t>ECONOMIC-GROWTH; COMPETITIVE PERFORMANCE; ENERGY-CONSERVATION; PRODUCTIVITY GROWTH; EMPIRICAL-EVIDENCE; CARBON EMISSIONS; POLLUTION; INDUSTRY; FIRMS; CONSUMPTION</t>
  </si>
  <si>
    <t>The power industry is the largest air polluter in China, contributing nearly 40% of CO2 emissions and 60% of SO2 emissions. Under mounting pressure to improve standards of environmental protection, it is imperative that the industry increases the efficiency and environmental performance of power plants in China. We investigate the impacts of three different environmental regulations on efficiency improvement and CO2 reduction: command and control regulations (CCR), market-based regulations (MBR), and government subsidies (GS). We find that MBR and GS have a positive impact on efficiency improvement and CO2 reduction. However, CCR have no significant impacts. This finding has important implications since CCR dominates China's environmental policy. We discuss the policy implications of these findings, such as China should further release the potential of MBR in the power industry, instead of solely relying on CCR; and pay more attention to the coordination of different policy instruments. (C) 2015 Elsevier Ltd. All rights reserved.</t>
  </si>
  <si>
    <t>[Zhao, Xiaoli] China Univ Petr, Sch Business Adm, Beijing, Peoples R China; [Yin, Haitao] Shanghai Jiao Tong Univ, Antai Coll Econ &amp; Management, Shanghai 200030, Peoples R China; [Zhao, Yue] China Resources Power Holdings Co Ltd, Shenzhen, Peoples R China</t>
  </si>
  <si>
    <t>China University of Petroleum; Shanghai Jiao Tong University; China Resources Group</t>
  </si>
  <si>
    <t>Yin, HT (通讯作者)，Shanghai Jiao Tong Univ, Antai Coll Econ &amp; Management, Shanghai 200030, Peoples R China.</t>
  </si>
  <si>
    <t>haitao.yin@gmail.com</t>
  </si>
  <si>
    <t>National Natural Science Foundation of China [71073053, 71373078, 71202071, 71322305, 71421002]; Humanities and Social Sciences Research Foundation at the Ministry of Education of China [10YJC630355]</t>
  </si>
  <si>
    <t>National Natural Science Foundation of China(National Natural Science Foundation of China (NSFC)); Humanities and Social Sciences Research Foundation at the Ministry of Education of China(Ministry of Education, China)</t>
  </si>
  <si>
    <t>We are grateful for the support of the National Natural Science Foundation of China (Projects Nos. 71073053; 71373078; 71202071; 71322305; 71421002) and the Humanities and Social Sciences Research Foundation at the Ministry of Education of China (Project No. 10YJC630355). We thank the editor and the two anonymous reviewers for very constructive comments.</t>
  </si>
  <si>
    <t>JUL 1</t>
  </si>
  <si>
    <t>10.1016/j.apenergy.2015.03.112</t>
  </si>
  <si>
    <t>CJ5AP</t>
  </si>
  <si>
    <t>WOS:000355500100021</t>
  </si>
  <si>
    <t>Lai, J; Wang, GW</t>
  </si>
  <si>
    <t>Lai, Jin; Wang, Guiwen</t>
  </si>
  <si>
    <t>Fractal analysis of tight gas sandstones using high-pressure mercury intrusion techniques</t>
  </si>
  <si>
    <t>Tight gas sandstones; Pore structure; Fractal dimension; High-pressure mercury intrusion r(apex)</t>
  </si>
  <si>
    <t>PORE STRUCTURE; SICHUAN BASIN; RESERVOIRS; POROSITY; ROCKS; PERMEABILITY; ADSORPTION; DIAGENESIS; PARAMETERS; SYSTEMS</t>
  </si>
  <si>
    <t>Pore structure is one of important factors affecting the properties of sedimentary rocks, however, it is difficult to describe microscopic parameters of the pore structure such as pore geometry, pore-size distribution, and pore space topology. Fractal theory is an effective and available method to quantify the complex and irregular pore structure of rocks. Routine rock properties measurements and high-pressure mercury intrusion tests (HPMI) were performed on a suite of the Bashijiqike tight gas sandstone samples to delineate the pore network characteristics of these reservoir rocks. Thin section epifluorescence and scanning electron microscopy (SEM) analyses were used to gain insight into pore geometry and pore size distribution of these sandstones. The results show that the pore system of the sandstones mainly consists of intergranular macropores and intragranular micropores. The HPMI analysis shows that these reservoir rocks have complex, heterogeneous microscopic pore structure. There are clear inflection points on the fractal curves of log (SHg) versus log(Pc), i.e., the fractal curves break into two segments at the capillary pressures corresponding to the apex of the Pittman's hyperbola (plot of the ratio of mercury saturation over capillary pressure against mercury saturation). Fractal dimensions were calculated using the slope of straight part of each curves. Small pores (&lt;r(apex)) tend to have fractal dimension (Df) values less than 2.5, while large pores (&gt;r(apex)) were more likely to have Df values larger than 3.0. Df for small pores is strongly correlated with r(50) and r(35), while for large pores, no obvious relationship exists between Df and the pore structure parameters. Df for small pores could be used to evaluate the microscopic pore structures and heterogeneities of reservoir rocks. Over-simplification of cylinder shape of pore space, the high working pressure and well developed micro-fractures result in the high Df values (&gt;3.0) for large pores (&gt;r(apex)). (C) 2015 Elsevier B.V. All rights reserved.</t>
  </si>
  <si>
    <t>[Lai, Jin; Wang, Guiwen] China Univ Petr, State Key Lab Petr Resources &amp; Prospecting, Beijing 102249, Peoples R China</t>
  </si>
  <si>
    <t>Wang, GW (通讯作者)，China Univ Petr, State Key Lab Petr Resources &amp; Prospecting, 18 Fuxue Rd, Beijing 102249, Peoples R China.</t>
  </si>
  <si>
    <t>National Science and Technology Major Project of China [2011ZX05020-008]; National Natural Science Foundation of China [41472115]</t>
  </si>
  <si>
    <t>National Science and Technology Major Project of China; National Natural Science Foundation of China(National Natural Science Foundation of China (NSFC))</t>
  </si>
  <si>
    <t>We thank PetroChina Tarim Oilfield Company for providing samples and data access. This work was financially supported by the National Science and Technology Major Project of China (Grant No. 2011ZX05020-008) and National Natural Science Foundation of China (Grant No. 41472115), we thank the sponsors of these projects. Comments by the two anonymous reviewers as well as by the Editors have improved the manuscript. We thank for their detailed comments and suggestions for improvement.</t>
  </si>
  <si>
    <t>10.1016/j.jngse.2015.03.027</t>
  </si>
  <si>
    <t>CM2XR</t>
  </si>
  <si>
    <t>WOS:000357546100019</t>
  </si>
  <si>
    <t>Wu, KL; Li, XF; Wang, CC; Yu, W; Chen, ZX</t>
  </si>
  <si>
    <t>Wu, Keliu; Li, Xiangfang; Wang, Chenchen; Yu, Wei; Chen, Zhangxin</t>
  </si>
  <si>
    <t>Model for Surface Diffusion of Adsorbed Gas in Nanopores of Shale Gas Reservoirs</t>
  </si>
  <si>
    <t>INDUSTRIAL &amp; ENGINEERING CHEMISTRY RESEARCH</t>
  </si>
  <si>
    <t>CONCENTRATION-DEPENDENCE; POROUS-MEDIA; ADSORPTION; TRANSPORT; CARBON; FLOW; SORPTION; HYDROCARBONS; MULTILAYER; COAL</t>
  </si>
  <si>
    <t>Surface diffusion plays a key role in gas mass transfer due to the majority of adsorbed gas within abundant nanopores of organic matter in shale gas reservoirs. Surface diffusion simulation is very complex as a result of high reservoir pressure, surface heterogeneity, and nonisothermal desorption in shale gas reservoirs. In this paper, a new model of surface diffusion for adsorbed gas in shale gas reservoirs is established, which is based on a Hwang model derived under a low pressure condition and considers the effect of adsorbed gas coverage under high pressure. Additionally, this new model considers the effects of surface heterogeneity, isosteric sorption heat, and nonisothermal gas desorption. Results show that (1) the surface diffusion coefficient increases with pressure and temperature, while it decreases with activation energy and gas molecular weight; (2) contributions of viscous flow, Knudsen diffusion, and surface diffusion to the total gas mass transfer are varying during the development of shale gas reservoirs, which are mainly controlled by nanopore-scale and pressure; (3) in micropores (pore radius of &lt;2 nm), the contribution of surface diffusion to the gas mass transfer is dominant, up to 92.95%; in macropores (pore radius of &gt;50 nm), the contribution is less than 4.39%, which is negligible; in mesopores (2 nm &lt; pore radius &lt; 50 nm), the contribution is between micropores and macropores.</t>
  </si>
  <si>
    <t>[Wu, Keliu; Wang, Chenchen; Chen, Zhangxin] Univ Calgary, Chem &amp; Petr Engn, Calgary, AB T2N 1N4, Canada; [Wu, Keliu; Li, Xiangfang] China Univ Petr, Key Lab Petr Engn, Minist Educ, Beijing 102249, Peoples R China; [Yu, Wei] Univ Texas Austin, Petr &amp; Geosyst Engn, Austin, TX 78712 USA</t>
  </si>
  <si>
    <t>University of Calgary; China University of Petroleum; University of Texas System; University of Texas Austin</t>
  </si>
  <si>
    <t>Wu, Keliu/F-8287-2016; Yu, Wei/W-5837-2019</t>
  </si>
  <si>
    <t>Wu, Keliu/0000-0002-0021-5007; Yu, Wei/0000-0003-0126-5847; Chen, Zhangxin/0000-0002-9107-1925</t>
  </si>
  <si>
    <t>NSERC/AIEES/Foundation CMG Chair; NSERC/AIEES/Foundation AITF Chair; National Science and Technology Major Project of China [2011ZX05030-005-04]; National Natural Science Foundation of China [51374222, 51490654]</t>
  </si>
  <si>
    <t>NSERC/AIEES/Foundation CMG and AITF Chairs supported part of this work. The support of National Science and Technology Major Project of China (Grant 2011ZX05030-005-04) and National Natural Science Foundation of China (Grant 51374222 and 51490654) is also acknowledged.</t>
  </si>
  <si>
    <t>0888-5885</t>
  </si>
  <si>
    <t>IND ENG CHEM RES</t>
  </si>
  <si>
    <t>Ind. Eng. Chem. Res.</t>
  </si>
  <si>
    <t>10.1021/ie504030v</t>
  </si>
  <si>
    <t>Engineering, Chemical</t>
  </si>
  <si>
    <t>CF0PJ</t>
  </si>
  <si>
    <t>WOS:000352246400015</t>
  </si>
  <si>
    <t>Li, M; Xu, T</t>
  </si>
  <si>
    <t>Li, Min; Xu, Tao</t>
  </si>
  <si>
    <t>Dark and antidark soliton interactions in the nonlocal nonlinear Schrodinger equation with the self-induced parity-time-symmetric potential</t>
  </si>
  <si>
    <t>PHYSICAL REVIEW E</t>
  </si>
  <si>
    <t>LATTICES</t>
  </si>
  <si>
    <t>Via the Nth Darboux transformation, a chain of nonsingular localized-wave solutions is derived for a nonlocal nonlinear Schrodinger equation with the self-induced parity-time (PT) -symmetric potential. It is found that the Nth iterated solution in general exhibits a variety of elastic interactions among 2N solitons on a continuous-wave background and each interacting soliton could be the dark or antidark type. The interactions with an arbitrary odd number of solitons can also be obtained under different degenerate conditions. With N = 1 and 2, the two-soliton and four-soliton interactions and their various degenerate cases are discussed in the asymptotic analysis. Numerical simulations are performed to support the analytical results, and the stability analysis indicates that the PT-symmetry breaking can also destroy the stability of the soliton interactions.</t>
  </si>
  <si>
    <t>[Li, Min] North China Elect Power Univ, Dept Math &amp; Phys, Beijing 102206, Peoples R China; [Xu, Tao] China Univ Petr, Coll Sci, Beijing 102249, Peoples R China</t>
  </si>
  <si>
    <t>North China Electric Power University; China University of Petroleum</t>
  </si>
  <si>
    <t>Li, M (通讯作者)，North China Elect Power Univ, Dept Math &amp; Phys, Beijing 102206, Peoples R China.</t>
  </si>
  <si>
    <t>micheller85@126.com; xutao@cup.edu.cn</t>
  </si>
  <si>
    <t>Fundamental Research Funds of the Central Universities [2014QN30, 2014ZZD10]; National Natural Science Foundations of China [11426105, 11371371, 11305060, 11271126]</t>
  </si>
  <si>
    <t>Fundamental Research Funds of the Central Universities(Fundamental Research Funds for the Central Universities); National Natural Science Foundations of China(National Natural Science Foundation of China (NSFC))</t>
  </si>
  <si>
    <t>This work was supported by the Fundamental Research Funds of the Central Universities (Projects No. 2014QN30 and No. 2014ZZD10) and by the National Natural Science Foundations of China (Grants No. 11426105, No. 11371371, No. 11305060, and No. 11271126).</t>
  </si>
  <si>
    <t>AMER PHYSICAL SOC</t>
  </si>
  <si>
    <t>COLLEGE PK</t>
  </si>
  <si>
    <t>ONE PHYSICS ELLIPSE, COLLEGE PK, MD 20740-3844 USA</t>
  </si>
  <si>
    <t>1539-3755</t>
  </si>
  <si>
    <t>1550-2376</t>
  </si>
  <si>
    <t>PHYS REV E</t>
  </si>
  <si>
    <t>Phys. Rev. E</t>
  </si>
  <si>
    <t>10.1103/PhysRevE.91.033202</t>
  </si>
  <si>
    <t>Physics, Fluids &amp; Plasmas; Physics, Mathematical</t>
  </si>
  <si>
    <t>CD1QO</t>
  </si>
  <si>
    <t>WOS:000350849600009</t>
  </si>
  <si>
    <t>Tang, XL; Jiang, ZX; Li, Z; Gao, ZY; Bai, YQ; Zhao, S; Feng, J</t>
  </si>
  <si>
    <t>Tang, Xianglu; Jiang, Zhenxue; Li, Zhuo; Gao, Zhiye; Bai, Yongqiang; Zhao, Shuang; Feng, Jie</t>
  </si>
  <si>
    <t>The effect of the variation in material composition on the heterogeneous pore structure of high-maturity shale of the Silurian Longmaxi formation in the southeastern Sichuan Basin, China</t>
  </si>
  <si>
    <t>Material composition; Pore structure; High-maturity shale; Fractal dimension; N-2 adsorption; Mercury intrusion porosimetry</t>
  </si>
  <si>
    <t>CH4 ADSORPTION CAPACITY; FRACTAL DIMENSION; GAS-ADSORPTION; SURFACE-AREA; BARNETT; SYSTEMS; ISOTHERMS; MUDSTONES; MARCELLUS; NETWORKS</t>
  </si>
  <si>
    <t>Studying complex pore structures is the key to understanding the mechanism of shale gas accumulation. The effect of the variation in material composition on the heterogeneous pore structure of high-maturity shale of the Silurian Longmaxi formation was analyzed based on fractal geometry using field emission scanning electron microscopy (FE-SEM), low-pressure N-2 adsorption, and high-pressure mercury intrusion porosimetry (MIP). The results show that abundant micro- and nano-scale pores were distributed in all shale samples, with the majority of pores composed of ink-bottle-shaped organic pores and slit-shaped mineral matrix pores. Samples with different total organic carbon (TOC) contents and mineral compositions showed distinct differences in pore structure. Organic matter and clay mineral primarily affected the mesopore structure, and the heterogeneity of the mesopore structure increased with the clay mineral content. Plastic minerals, such as quartz and carbonate, primarily affected the macropore structure. The increase in the quartz content could reduce the heterogeneity of the macropore structure, and an increase in the carbonate mineral content could increase the heterogeneity of the macropore structure. Finally, organic matter could strengthen the heterogeneity of the macropore structure only when the TOC content was greater than 1.1 wt. %. (C) 2015 Elsevier B.V. All rights reserved.</t>
  </si>
  <si>
    <t>[Tang, Xianglu; Jiang, Zhenxue; Li, Zhuo; Gao, Zhiye; Bai, Yongqiang; Zhao, Shuang; Feng, Jie] China Univ Petr, State Key Lab Petr Resources &amp; Prospecting, Beijing, Peoples R China; [Tang, Xianglu; Jiang, Zhenxue; Li, Zhuo; Gao, Zhiye; Bai, Yongqiang; Zhao, Shuang; Feng, Jie] China Univ Petr, Unconvent Gas Res Inst, Beijing, Peoples R China</t>
  </si>
  <si>
    <t>Jiang, ZX (通讯作者)，China Univ Petr, State Key Lab Petr Resources &amp; Prospecting, Fuxue Rd 18, Beijing, Peoples R China.</t>
  </si>
  <si>
    <t>jiangzx@cup.edu.cn</t>
  </si>
  <si>
    <t>Tang, Xianglu/P-4439-2016</t>
  </si>
  <si>
    <t>Tang, Xianglu/0000-0002-3085-8505; Gao, Zhiye/0000-0002-4210-9210</t>
  </si>
  <si>
    <t>National Natural Science Foundation of China [41472112, 51274068]; National Science and Technology Major Project Foundation of China [2011ZX05018-02]; Special Scientific Research Project Foundation of Ministry of Land and Resources of the People's Republic of China [12120114046701]</t>
  </si>
  <si>
    <t>National Natural Science Foundation of China(National Natural Science Foundation of China (NSFC)); National Science and Technology Major Project Foundation of China; Special Scientific Research Project Foundation of Ministry of Land and Resources of the People's Republic of China</t>
  </si>
  <si>
    <t>This research was supported by the National Natural Science Foundation of China (No. 41472112 and No.51274068), the National Science and Technology Major Project Foundation of China (No. 2011ZX05018-02), and the Special Scientific Research Project Foundation of Ministry of Land and Resources of the People's Republic of China (No. 12120114046701). The authors wish to acknowledge the Chongqing Institute of Geology and Mineral Resources for providing the drill cores used in this study.</t>
  </si>
  <si>
    <t>10.1016/j.jngse.2015.02.031</t>
  </si>
  <si>
    <t>CG1BK</t>
  </si>
  <si>
    <t>WOS:000353007800047</t>
  </si>
  <si>
    <t>Mohr, SH; Wang, J; Ellem, G; Ward, J; Giurco, D</t>
  </si>
  <si>
    <t>Mohr, S. H.; Wang, J.; Ellem, G.; Ward, J.; Giurco, D.</t>
  </si>
  <si>
    <t>Projection of world fossil fuels by country</t>
  </si>
  <si>
    <t>Peak fossil fuels; Fossil fuel projection; Fossil fuel production</t>
  </si>
  <si>
    <t>COAL PRODUCTION; CONVENTIONAL OIL; TIGHT SANDS; GAS; RESOURCES; FORECAST; SHALES; PEAK</t>
  </si>
  <si>
    <t>Detailed projections of world fossil fuel production including unconventional sources were created by country and fuel type to estimate possible future fossil fuel production. Four critical countries (China, USA, Canada and Australia) were examined in detail with projections made on the state/province level. Ultimately Recoverable Resources (URR) for fossil fuels were estimated for three scenarios: Low = 48.4 ZJ, Best Guess (BG) = 75.7 ZJ, High = 121.5 ZJ. The scenarios were developed using Geologic Resources Supply-Demand Model (GeRS-DeMo). The Low and Best Guess (BG) scenarios suggest that world fossil fuel production may peak before 2025 and decline rapidly thereafter. The High scenario indicates that fossil fuels may have a strong growth till 2025 followed by a plateau lasting approximately 50 years before declining. All three scenarios suggest that world coal production may peak before 2025 due to peaking Chinese production and that only natural gas could have strong growth in the future. In addition, by converting the fossil fuel projections to greenhouse gas emissions, the projections were compared to IPCC scenarios which indicated that based on current estimates of URR there are insufficient fossil fuels to deliver the higher emission IPCC scenarios A1Fl and RCP8.5. (C) 2014 Elsevier Ltd. All rights reserved.</t>
  </si>
  <si>
    <t>[Mohr, S. H.; Giurco, D.] Univ Technol Sydney, Inst Sustainable Futures, Ultimo, NSW 2007, Australia; [Wang, J.] China Univ Petr, Sch Business Adm, Beijing, Peoples R China; [Ellem, G.] Univ Newcastle, Ind Dev Ctr, Tom Farrell Inst, Callaghan, NSW 2308, Australia; [Ward, J.] Univ S Australia, Mawson Lakes, SA 5095, Australia</t>
  </si>
  <si>
    <t>University of Technology Sydney; China University of Petroleum; University of Newcastle; University of South Australia</t>
  </si>
  <si>
    <t>Mohr, SH (通讯作者)，Univ Technol Sydney, Inst Sustainable Futures, UTS Bldg 10,235 Jones St, Ultimo, NSW 2007, Australia.</t>
  </si>
  <si>
    <t>steve.mohr@uts.edu.au; wangjianliang305@163.com; gary.ellem@newcastle.edu.au; james.ward@unisa.edu.au; damien.giurco@uts.edu.au</t>
  </si>
  <si>
    <t>FEB 1</t>
  </si>
  <si>
    <t>10.1016/j.fuel.2014.10.030</t>
  </si>
  <si>
    <t>AU6FK</t>
  </si>
  <si>
    <t>WOS:000345698800014</t>
  </si>
  <si>
    <t>Xu, Q; Pu, P; Zhao, JG; Dong, CB; Gao, C; Chen, YS; Chen, JR; Liu, Y; Zhou, HJ</t>
  </si>
  <si>
    <t>Xu, Quan; Pu, Peng; Zhao, Jungang; Dong, Chenbo; Gao, Chun; Chen, Yusheng; Chen, Jiarui; Liu, Yao; Zhou, Hongjun</t>
  </si>
  <si>
    <t>Preparation of highly photoluminescent sulfur-doped carbon dots for Fe(III) detection</t>
  </si>
  <si>
    <t>GRAPHENE QUANTUM DOTS; LABEL-FREE DETECTION; ONE-POT SYNTHESIS; OXYGEN REDUCTION; FLUORESCENT-PROBE; NITROGEN; LUMINESCENT; FACILE; NANOPARTICLES; NANODOTS</t>
  </si>
  <si>
    <t>Sulfur-doped carbon dots (S-doped C-dots)were synthesized using a simple and straightforward hydrothermal method. The as-prepared S-doped C-dots exhibit significant fluorescence quantum yield (67%) and unique emission behavior. The spherical S-doped C-dots have an average diameter of 4.6 nm and the fluorescence of S-doped C-dots can be effectively and selectively quenched by Fe3+ ions. Thus, S-doped C-dots were applied as probes toward Fe3+ detection, exhibiting a limit of detection of 0.1 mu M.</t>
  </si>
  <si>
    <t>[Xu, Quan; Pu, Peng; Zhao, Jungang; Liu, Yao; Zhou, Hongjun] China Univ Petr, State Key Lab Heavy Oil Proc, Inst New Energy, Beijing 102249, Peoples R China; [Dong, Chenbo] Rice Univ, Dept Civil &amp; Environm Engn, Houston, TX 77005 USA; [Gao, Chun; Chen, Yusheng] Univ Akron, Dept Chem, Akron, OH 44325 USA; [Chen, Jiarui] Xi An Jiao Tong Univ, Dept Chem Engn, Xian 710049, Shaanxi, Peoples R China</t>
  </si>
  <si>
    <t>China University of Petroleum; Rice University; University System of Ohio; University of Akron; Xi'an Jiaotong University</t>
  </si>
  <si>
    <t>Xu, Q (通讯作者)，China Univ Petr, State Key Lab Heavy Oil Proc, Inst New Energy, Beijing 102249, Peoples R China.</t>
  </si>
  <si>
    <t>xuquan@cup.edu.cn</t>
  </si>
  <si>
    <t>Dong, Chenbo/L-9705-2014</t>
  </si>
  <si>
    <t>Dong, Chenbo/0000-0002-5160-0028; Xu, Quan/0000-0003-2195-2513</t>
  </si>
  <si>
    <t>Science Foundation of China University of Petroleum Beijing [2462014YJRC011]; Beijing Key Laboratory of Biogas High Value Utilization</t>
  </si>
  <si>
    <t>Science Foundation of China University of Petroleum Beijing; Beijing Key Laboratory of Biogas High Value Utilization</t>
  </si>
  <si>
    <t>We thank Science Foundation of China University of Petroleum Beijing (no. 2462014YJRC011) and Beijing Key Laboratory of Biogas High Value Utilization for support.</t>
  </si>
  <si>
    <t>10.1039/c4ta05483k</t>
  </si>
  <si>
    <t>AW1XN</t>
  </si>
  <si>
    <t>WOS:000346082100012</t>
  </si>
  <si>
    <t>Liu, Z; Amani, M; Najmaei, S; Xu, Q; Zou, XL; Zhou, W; Yu, T; Qiu, CY; Birdwell, AG; Crowne, FJ; Vajtai, R; Yakobson, BI; Xia, ZH; Dubey, M; Ajayan, PM; Lou, J</t>
  </si>
  <si>
    <t>Liu, Zheng; Amani, Matin; Najmaei, Sina; Xu, Quan; Zou, Xiaolong; Zhou, Wu; Yu, Ting; Qiu, Caiyu; Birdwell, A. Glen; Crowne, Frank J.; Vajtai, Robert; Yakobson, Boris I.; Xia, Zhenhai; Dubey, Madan; Ajayan, Pulickel M.; Lou, Jun</t>
  </si>
  <si>
    <t>Strain and structure heterogeneity in MoS2 atomic layers grown by chemical vapour deposition</t>
  </si>
  <si>
    <t>TOTAL-ENERGY CALCULATIONS; RAMAN-SPECTROSCOPY; PHASE GROWTH; MONOLAYER; PHOTOLUMINESCENCE; GRAPHENE; DEFECTS</t>
  </si>
  <si>
    <t>Monolayer molybdenum disulfide (MoS2) has attracted tremendous attention due to its promising applications in high-performance field-effect transistors, phototransistors, spintronic devices and nonlinear optics. The enhanced photoluminescence effect in monolayer MoS2 was discovered and, as a strong tool, was employed for strain and defect analysis in MoS2. Recently, large-size monolayer MoS2 has been produced by chemical vapour deposition, but has not yet been fully explored. Here we systematically characterize chemical vapour deposition-grown MoS2 by photoluminescence spectroscopy and mapping and demonstrate non-uniform strain in single-crystalline monolayer MoS2 and strain-induced bandgap engineering. We also evaluate the effective strain transferred from polymer substrates to MoS2 by three-dimensional finite element analysis. Furthermore, our work demonstrates that photoluminescence mapping can be used as a non-contact approach for quick identification of grain boundaries in MoS2.</t>
  </si>
  <si>
    <t>[Liu, Zheng] Nanyang Technol Univ, Sch Mat Sci &amp; Engn, Singapore 639798, Singapore; [Liu, Zheng] Nanyang Technol Univ, NOVITAS, Nanoelect Ctr Excellence, Sch Elect &amp; Elect Engn, Singapore 639798, Singapore; [Liu, Zheng] CINTRA CNRS NTU THALES, UMI 3288, Singapore 637553, Singapore; [Amani, Matin; Birdwell, A. Glen; Crowne, Frank J.; Dubey, Madan] US Army, Res Lab, Sensors &amp; Elect Devices Directorate, Adelphi, MD 20783 USA; [Najmaei, Sina; Zou, Xiaolong; Vajtai, Robert; Yakobson, Boris I.; Ajayan, Pulickel M.; Lou, Jun] Rice Univ, Dept Mat Sci &amp; Nanoengn, Houston, TX 77005 USA; [Xu, Quan; Xia, Zhenhai] Univ N Texas, Dept Mat Sci &amp; Engn, Denton, TX 76203 USA; [Xu, Quan] China Univ Petr, Inst New Energy, Beijing 102200, Peoples R China; [Zhou, Wu] Oak Ridge Natl Lab, Mat Sci &amp; Technol Div, Oak Ridge, TN 37831 USA; [Yu, Ting; Qiu, Caiyu] Nanyang Technol Univ, Sch Phys &amp; Math Sci, Div Phys &amp; Appl Phys, Singapore 637371, Singapore</t>
  </si>
  <si>
    <t>Nanyang Technological University &amp; National Institute of Education (NIE) Singapore; Nanyang Technological University; Nanyang Technological University &amp; National Institute of Education (NIE) Singapore; Nanyang Technological University; Nanyang Technological University &amp; National Institute of Education (NIE) Singapore; Nanyang Technological University; United States Department of Defense; US Army Research, Development &amp; Engineering Command (RDECOM); US Army Research Laboratory (ARL); Rice University; University of North Texas System; University of North Texas Denton; China University of Petroleum; United States Department of Energy (DOE); Oak Ridge National Laboratory; Nanyang Technological University &amp; National Institute of Education (NIE) Singapore; Nanyang Technological University</t>
  </si>
  <si>
    <t>Lou, J (通讯作者)，Rice Univ, Dept Mat Sci &amp; Nanoengn, Houston, TX 77005 USA.</t>
  </si>
  <si>
    <t>madan.dubey.civ@mail.mil; ajayan@rice.edu; jlou@rice.edu</t>
  </si>
  <si>
    <t>This work was supported by the Welch Foundation grant C-1716, the NSF grant ECCS-1327093, the U.S. Army Research Office MURI grant W911NF-11-1-0362, the U.S. Army Research Lab (ARL) Director's Strategic Initiative (DSI) program on interfaces in stacked 2D atomic layered materials, the U.S. Office of Naval Research MURI grant N000014-09-1-1066, the Nanoelectronics Research Corporation contract S201006, a Wigner Fellowship through the Laboratory Directed Research and Development Program of Oak Ridge National Laboratory, managed by UT-Battelle, LLC, for the U.S. DOE (W.Z.), and through a user project supported by ORNL's Center for Nanophase Materials Sciences (CNMS), which is sponsored by the Scientific User Facilities Division, Office of Basic Energy Sciences, U.S. DOE. This work was also supported in part by the FAME Center, one of six centres of STARnet, a Semiconductor Research Corporation program sponsored by MARCO and DARPA. This work was also supported by the Singapore National Research Foundation under NRF RF Award No. NRF-RF2013-08, the start-up funding from Nanyang Technological University (M4081137.070). The computations were performed at the Cyberinfrastructure for Computational Research funded by NSF under Grant CNS-0821727 and the Data Analysis and Visualization Cyberinfrastructure funded by NSF under Grant OCI-0959097.</t>
  </si>
  <si>
    <t>10.1038/ncomms6246</t>
  </si>
  <si>
    <t>AU5NJ</t>
  </si>
  <si>
    <t>Bronze, Green Submitted</t>
  </si>
  <si>
    <t>WOS:000345653500001</t>
  </si>
  <si>
    <t>Zhou, S; Liu, Y; Li, JM; Wang, YJ; Jiang, GY; Zhao, Z; Wang, DX; Duan, AJ; Liu, J; Wei, YC</t>
  </si>
  <si>
    <t>Zhou, Sheng; Liu, Ying; Li, Jianmei; Wang, Yajun; Jiang, Guiyuan; Zhao, Zhen; Wang, Daxi; Duan, Aijun; Liu, Jian; Wei, Yuechang</t>
  </si>
  <si>
    <t>Facile in situ synthesis of graphitic carbon nitride (g-C3N4)-N-TiO2 heterojunction as an efficient photocatalyst for the selective photoreduction of CO2 to CO</t>
  </si>
  <si>
    <t>Photocatalysis; CO2 reduction; Nitrogen-doped TiO2; Graphitic carbon nitride; In situ synthesis</t>
  </si>
  <si>
    <t>VISIBLE-LIGHT IRRADIATION; HYDROGEN-PRODUCTION; H-2 EVOLUTION; SOLAR FUELS; THIN-FILM; REDUCTION; WATER; TIO2; ENHANCEMENT; CONVERSION</t>
  </si>
  <si>
    <t>A series of composites of graphitic carbon nitride and in situ nitrogen-doped titanium dioxide (g-C3N4-N-TiO2) were prepared by a simple pyrolysis process of urea and Ti(OH)(4). The obtained products were characterized by means of X-ray diffraction, FT-IR transmission spectroscopy, electron microscopy, UV-vis diffuse reflectance spectroscopy, X-ray photoelectron spectroscopy, etc. Compared with g-C3N4 and commercial P25, the as-prepared photocatalysts exhibit enhanced photocatalytic performance for photoreduction of CO2 in the presence of water vapor at room temperature. It was found that the mass ratios of urea to Ti(OH)(4) in precursors play a role in formation of the composites, and the high ratios of urea to Ti(OH)(4) result in the composites of g-C3N4 and N-doped TiO2, while low ratios only result in N-doped TiO2. An interesting selectivity of photocatalytic products displayed that N-doped TiO2 samples were related to CH4 and CO generation, while g-C3N4 and N-TiO2 composites were related to CO generation, and the product selectivity may originate from the formed g-C3N4. The highest amount of CO (14.73 mu mol) was obtained on the optimized photocatalyst under 12 h light irradiation, which is four times of that over commercial P25. Based on these results, a possible mechanism for the enhanced photocatalytic performance was proposed. (C) 2014 Elsevier B.V. All rights reserved.</t>
  </si>
  <si>
    <t>[Zhou, Sheng; Liu, Ying; Li, Jianmei; Wang, Yajun; Jiang, Guiyuan; Zhao, Zhen; Wang, Daxi; Duan, Aijun; Liu, Jian; Wei, Yuechang] China Univ Petr, State Key Lab Heavy Oil Proc, Beijing 102249, Peoples R China</t>
  </si>
  <si>
    <t>Zhao, Z (通讯作者)，China Univ Petr, State Key Lab Heavy Oil Proc, Beijing 102249, Peoples R China.</t>
  </si>
  <si>
    <t>jianggy@cup.edu.cn; zhenzhao@cup.edu.cn</t>
  </si>
  <si>
    <t>Prospect Oriented Foundation of China University of Petroleum, Beijing [QZDX-2011-02]; National Science Foundation of China [U1162117]; Beijing Nova Program [Z11111005450000]; Petro China Innovation Foundation [2011D-5006-0403]</t>
  </si>
  <si>
    <t>Prospect Oriented Foundation of China University of Petroleum, Beijing; National Science Foundation of China(National Natural Science Foundation of China (NSFC)); Beijing Nova Program(Beijing Municipal Science &amp; Technology Commission); Petro China Innovation Foundation</t>
  </si>
  <si>
    <t>This work is financially supported by Prospect Oriented Foundation of China University of Petroleum, Beijing (Grant No. QZDX-2011-02), the National Science Foundation of China (Grant No. U1162117), Beijing Nova Program (Grant No. Z11111005450000), PetroChina Innovation Foundation (2011D-5006-0403).</t>
  </si>
  <si>
    <t>10.1016/j.apcatb.2014.03.037</t>
  </si>
  <si>
    <t>AL4VS</t>
  </si>
  <si>
    <t>WOS:000339133500003</t>
  </si>
  <si>
    <t>Zhu, JJ; Li, HL; Zhong, LY; Xiao, P; Xu, XL; Yang, XG; Zhao, Z; Li, JL</t>
  </si>
  <si>
    <t>Zhu, Junjiang; Li, Hailong; Zhong, Linyun; Xiao, Ping; Xu, Xuelian; Yang, Xiangguang; Zhao, Zhen; Li, Jinlin</t>
  </si>
  <si>
    <t>Perovskite Oxides: Preparation, Characterizations, and Applications in Heterogeneous Catalysis</t>
  </si>
  <si>
    <t>ACS CATALYSIS</t>
  </si>
  <si>
    <t>perovskite oxide; preparation; surface morphology; characterizations; catalysis</t>
  </si>
  <si>
    <t>HIGHLY-ACTIVE CATALYSTS; HIGH-SURFACE-AREA; SOLUTION-COMBUSTION SYNTHESIS; ORDERED MACROPOROUS LAMNO3; VOLATILE ORGANIC-COMPOUNDS; EX-FRAMEWORK FEZSM-5; PD-DOPED PEROVSKITE; PLUS CO REACTION; DIRECT DECOMPOSITION; DIESEL SOOT</t>
  </si>
  <si>
    <t>Perovskite oxides with formula ABO(3) or A(2)BO(4) are a very important class of functional materials that exhibit a range of stoichiometries and crystal structures. Because of the structural features, they could accommodate around 90% of the metallic natural elements of the Periodic Table that stand solely or partially at the A and/or B positions without destroying the matrix structure, offering a way of correlating solid state chemistry to catalytic properties. Moreover, their high thermal and hydrothermal stability enable them suitable catalytic materials either for gas or solid reactions carried out at high temperatures, or liquid reactions carried out at low temperatures. In this review, we addressed the preparation, characterization, and application of perovskite oxides in heterogeneous catalysis. Preparation is an important issue in catalysis by which materials with desired textural structure and physicochemical property could be achieved; characterization is the way to explore and understand the textural structures and physicochemical properties of the material; however, application reflects how and where the material could be used and what it can solve in practice, which is the ultimate goal of catalysis. This review is organized in five sections: (1) a brief introduction to perovskite oxides, (2) preparation of perovskite oxides with different textural structures and surface morphologies, (3) general characterizations applied to perovskite oxides, (4) application of perovskite oxides in heterogeneous catalysis, and (5) conclusions and perspectives. We expected that the overview on these achievements could lead to research on the nature of catalytic performances of perovskite oxides and finally commercialization of them for industrial use.</t>
  </si>
  <si>
    <t>[Zhu, Junjiang; Li, Hailong; Zhong, Linyun; Xiao, Ping; Xu, Xuelian; Li, Jinlin] State Ethn Affairs Commiss, Key Lab Catalysis &amp; Mat Sci, Wuhan 430074, Peoples R China; [Zhu, Junjiang; Li, Hailong; Zhong, Linyun; Xiao, Ping; Xu, Xuelian; Li, Jinlin] South Cent Univ Nationalities, Minist Educ, Wuhan 430074, Peoples R China; [Yang, Xiangguang] Chinese Acad Sci, Changchun Inst Appl Chem, State Key Lab Rare Earth Resource Utilizat, Changchun 130022, Peoples R China; [Zhao, Zhen] China Univ Petr, Coll Sci, State Key Lab Heavy Oil Proc, Beijing 102249, Peoples R China</t>
  </si>
  <si>
    <t>South Central Minzu University; Chinese Academy of Sciences; Changchun Institute of Applied Chemistry, CAS; China University of Petroleum</t>
  </si>
  <si>
    <t>Zhu, JJ (通讯作者)，State Ethn Affairs Commiss, Key Lab Catalysis &amp; Mat Sci, 182 Minzudadao, Wuhan 430074, Peoples R China.</t>
  </si>
  <si>
    <t>ciaczjj@gmail.com; xgyang@ciac.ac.cn; zhenzhao@cup.edu.cn</t>
  </si>
  <si>
    <t>Zhu, Junjiang/O-7766-2016</t>
  </si>
  <si>
    <t>Zhu, Junjiang/0000-0003-1107-1659</t>
  </si>
  <si>
    <t>National Science Foundation of China [21203254, 21273221, 21177160, 21177120]; Scientific Research Foundation for Returned Scholars, Ministry of Education of China [BZY11055]</t>
  </si>
  <si>
    <t>National Science Foundation of China(National Natural Science Foundation of China (NSFC)); Scientific Research Foundation for Returned Scholars, Ministry of Education of China(Scientific Research Foundation for the Returned Overseas Chinese ScholarsMinistry of Education, China)</t>
  </si>
  <si>
    <t>We thank gratefully to Prof. Kongyong Liew at South-central University for Nationalities for correcting the English usage. Financial support from the National Science Foundation of China (21203254, 21273221, 21177160, 21177120) and the Scientific Research Foundation for Returned Scholars, Ministry of Education of China (BZY11055) is gratefully acknowledged.</t>
  </si>
  <si>
    <t>2155-5435</t>
  </si>
  <si>
    <t>ACS CATAL</t>
  </si>
  <si>
    <t>ACS Catal.</t>
  </si>
  <si>
    <t>10.1021/cs500606g</t>
  </si>
  <si>
    <t>AO5SM</t>
  </si>
  <si>
    <t>WOS:000341405600010</t>
  </si>
  <si>
    <t>Cai, JM; Wu, WX; Liu, RH</t>
  </si>
  <si>
    <t>Cai, Junmeng; Wu, Weixuan; Liu, Ronghou</t>
  </si>
  <si>
    <t>An overview of distributed activation energy model and its application in the pyrolysis of lignocellulosic biomass</t>
  </si>
  <si>
    <t>Distributed activation energy model (DAEM); Lignocellulosic biomass; Pyrolysis; Kinetics; Parameter estimation method; Numerical calculation</t>
  </si>
  <si>
    <t>DAEM KINETIC-PARAMETERS; NONISOTHERMAL TGA DATA; SOLID-STATE REACTIONS; THERMAL-DECOMPOSITION; WEIBULL DISTRIBUTION; NUMERICAL-SOLUTION; SEARCH METHOD; ESTIMATE F(E); DEVOLATILIZATION; APPROXIMATIONS</t>
  </si>
  <si>
    <t>Research interest in the conversion of lignocellulosic biomass into energy and fuels through the pyrolysis process has increased significantly in the last decade as the necessity for a renewable source of carbon has become more evident. For optimal design of pyrolysis reactors, an understanding of the pyrolysis kinetics of lignocellulosic biomass is of fundamental importance. The distributed activation energy model (DAEM) has been usually used to describe the pyrolysis kinetics of lignocellulosic biomass. In this review, we start with the derivation of the DAEM. After an overview of the activation energy distribution and frequency factor in the DAEM, we focus on the numerical calculation and parameter estimation methods of the DAEM. Finally, this review summarizes recent results published in the literature for the application of the DAEM to the pyrolysis kinetics of lignocellulosic biomass. (C) 2014 Elsevier Ltd. All rights reserved.</t>
  </si>
  <si>
    <t>[Cai, Junmeng; Wu, Weixuan; Liu, Ronghou] Shanghai Jiao Tong Univ, Sch Agr &amp; Biol, Biomass Energy Engn Ctr, Key Lab Urban Agr South,Minist Agr, Shanghai 200240, Peoples R China; [Cai, Junmeng] China Univ Petr, State Key Lab Heavy Oil Proc, Beijing 102249, Peoples R China</t>
  </si>
  <si>
    <t>Ministry of Agriculture &amp; Rural Affairs; Shanghai Jiao Tong University; China University of Petroleum</t>
  </si>
  <si>
    <t>Cai, JM (通讯作者)，Shanghai Jiao Tong Univ, Sch Agr &amp; Biol, Biomass Energy Engn Ctr, Key Lab Urban Agr South,Minist Agr, 800 Dongchuan Rd, Shanghai 200240, Peoples R China.</t>
  </si>
  <si>
    <t>jmcai@sjtu.edu.cn</t>
  </si>
  <si>
    <t>National Natural Science Foundation of China [50806048, 51176121]; State Key Laboratory of Heavy Oil Processing; China University of Petroleum [2012-1-02]; School of Agriculture and Biology, Shanghai Jiao Tong University [NRC201101]</t>
  </si>
  <si>
    <t>National Natural Science Foundation of China(National Natural Science Foundation of China (NSFC)); State Key Laboratory of Heavy Oil Processing; China University of Petroleum; School of Agriculture and Biology, Shanghai Jiao Tong University</t>
  </si>
  <si>
    <t>The authors would like to acknowledge financial support from the National Natural Science Foundation of China (Grant number: 50806048), State Key Laboratory of Heavy Oil Processing, China University of Petroleum (Grant number: 2012-1-02), and School of Agriculture and Biology, Shanghai Jiao Tong University (Grant number: NRC201101). Ronghou Liu was supported by the National Natural Science Foundation of China (Grant no. 51176121). The authors would like to acknowledge Le Zhang, a master degree candidate from School of Agriculture and Biology, Shanghai Jiao Tong University, for his help on English grammar check.</t>
  </si>
  <si>
    <t>10.1016/j.rser.2014.04.052</t>
  </si>
  <si>
    <t>AL5CN</t>
  </si>
  <si>
    <t>WOS:000339151200021</t>
  </si>
  <si>
    <t>Tang, YC; Obayashi, M; Niu, FL; Grand, SP; Chen, YJ; Kawakatsu, H; Tanaka, S; Ning, JY; Ni, JF</t>
  </si>
  <si>
    <t>Tang, Youcai; Obayashi, Masayuki; Niu, Fenglin; Grand, Stephen P.; Chen, Yongshun John; Kawakatsu, Hitoshi; Tanaka, Satoru; Ning, Jieyuan; Ni, James F.</t>
  </si>
  <si>
    <t>Changbaishan volcanism in northeast China linked to subduction-induced mantle upwelling</t>
  </si>
  <si>
    <t>NATURE GEOSCIENCE</t>
  </si>
  <si>
    <t>SLAB; ORIGIN; ZONE; TOMOGRAPHY; PLUMES</t>
  </si>
  <si>
    <t>Volcanism that occurs far from plate margins is diffcult to explain with the current paradigm of plate tectonics. The Changbaishan volcanic complex, located on the border between China and North Korea, lies approximately 1,300 km away from the Japan Trench subduction zone and is unlikely to result from a mantle plume rising from a thermal boundary layer at the base of the mantle. Here we use seismic images and three-dimensional waveform modelling results obtained from the NECESSArray experiment to identify a slow, continuous seismic anomaly in the mantle beneath Changbaishan. The anomaly extends from just below 660 km depth to the surface beneath Changbaishan and occurs within a gap in the stagnant subducted Pacific Plate. We propose that the anomaly represents hot and buoyant sub-lithospheric mantle that has been entrained beneath the sinking lithosphere of the Pacific Plate and is now escaping through a gap in the subducting slab. We suggest that this subduction-induced upwelling process produces decompression melting that feeds the Changbaishan volcanoes. Subductioninduced upwelling may also explain back-arc volcanism observed at other subduction zones.</t>
  </si>
  <si>
    <t>[Tang, Youcai; Niu, Fenglin] China Univ Petr, State Key Lab Petr Resource &amp; Prospecting, Beijing 102249, Peoples R China; [Tang, Youcai; Niu, Fenglin] China Univ Petr, Unconvent Nat Gas Inst, Beijing 102249, Peoples R China; [Tang, Youcai; Grand, Stephen P.] Univ Texas Austin, Jackson Sch Geosci, Austin, TX 78712 USA; [Obayashi, Masayuki; Tanaka, Satoru] Japan Agcy Marine Earth Sci &amp; Technol, Inst Res Earth Evolut, Yokosuka, Kanagawa 2370061, Japan; [Niu, Fenglin] Rice Univ, Dept Earth Sci, Houston, TX 77005 USA; [Chen, Yongshun John; Ning, Jieyuan] Peking Univ, Inst Theoret &amp; Appl Geophys, SESS, Beijing 100871, Peoples R China; [Kawakatsu, Hitoshi] Univ Tokyo, Earthquake Res Inst, Tokyo 1130032, Japan; [Ni, James F.] New Mexico State Univ, Dept Phys, Las Cruces, NM 88003 USA</t>
  </si>
  <si>
    <t>China University of Petroleum; China University of Petroleum; University of Texas System; University of Texas Austin; Japan Agency for Marine-Earth Science &amp; Technology (JAMSTEC); Rice University; Peking University; University of Tokyo; New Mexico State University</t>
  </si>
  <si>
    <t>Niu, FL (通讯作者)，China Univ Petr, State Key Lab Petr Resource &amp; Prospecting, Beijing 102249, Peoples R China.</t>
  </si>
  <si>
    <t>niu@rice.edu</t>
  </si>
  <si>
    <t>Obayashi, Masayuki/0000-0003-4026-2649</t>
  </si>
  <si>
    <t>NSF; JSPS</t>
  </si>
  <si>
    <t>NSF(National Science Foundation (NSF)); JSPS(Ministry of Education, Culture, Sports, Science and Technology, Japan (MEXT)Japan Society for the Promotion of Science)</t>
  </si>
  <si>
    <t>We thank all the people in the NECESSArray project fOr installing and servicing the seismic array Discussimss with H. Zou and A. Forte re re helpful in preparing the manuscript. The NECESSArray project was supported by NSF and JSPS.</t>
  </si>
  <si>
    <t>75 VARICK ST, 9TH FLR, NEW YORK, NY 10013-1917 USA</t>
  </si>
  <si>
    <t>1752-0894</t>
  </si>
  <si>
    <t>1752-0908</t>
  </si>
  <si>
    <t>NAT GEOSCI</t>
  </si>
  <si>
    <t>Nat. Geosci.</t>
  </si>
  <si>
    <t>10.1038/NGEO2166</t>
  </si>
  <si>
    <t>AI8KY</t>
  </si>
  <si>
    <t>WOS:000337164400021</t>
  </si>
  <si>
    <t>Chen, YK; Ma, JT</t>
  </si>
  <si>
    <t>Chen, Yangkang; Ma, Jitao</t>
  </si>
  <si>
    <t>Random noise attenuation by f-x empirical-mode decomposition predictive filtering</t>
  </si>
  <si>
    <t>SEISMIC DATA; SEISLET TRANSFORM; FRAME</t>
  </si>
  <si>
    <t>Random noise attenuation always played an important role in seismic data processing. One of the most widely used methods for suppressing random noise was f-x predictive filtering. When the subsurface structure becomes complex, this method suffered from higher prediction errors owing to the large number of different dip components that need to be predicted. We developed a novel denoising method termed f-x empirical-mode decomposition (EMD) predictive filtering. This new scheme solved the problem that makes f-x EMD ineffective with complex seismic data. Also, by making the prediction more precise, the new scheme removed the limitation of conventional f-x predictive filtering when dealing with multidip seismic profiles. In this new method, we first applied EMD to each frequency slice in the f-x domain and obtained several intrinsic mode functions (IMFs). Then, an autoregressive model was applied to the sum of the first few IMFs, which contained the high-dip-angle components, to predict the useful steeper events. Finally, the predicted events were added to the sum of the remaining IMFs. This process improved the prediction precision by using an EMD-based dip filter to reduce the dip components before f-x predictive filtering. Synthetic and real data sets demonstrated the performance of our proposed method in preserving more useful energy.</t>
  </si>
  <si>
    <t>[Chen, Yangkang] Univ Texas Austin, Bur Econ Geol, John A &amp; Katherine G Jackson Sch Geosci, Austin, TX 78712 USA; [Ma, Jitao] China Univ Petr, State Key Lab Petr Resources &amp; Prospecting, Beijing, Peoples R China</t>
  </si>
  <si>
    <t>University of Texas System; University of Texas Austin; China University of Petroleum</t>
  </si>
  <si>
    <t>Chen, YK (通讯作者)，Univ Texas Austin, Bur Econ Geol, John A &amp; Katherine G Jackson Sch Geosci, Austin, TX 78712 USA.</t>
  </si>
  <si>
    <t>ykchen@utexas.edu; majitao1983@126.com</t>
  </si>
  <si>
    <t>MAY-JUN</t>
  </si>
  <si>
    <t>V81</t>
  </si>
  <si>
    <t>V91</t>
  </si>
  <si>
    <t>10.1190/GEO2013-0080.1</t>
  </si>
  <si>
    <t>AK3KP</t>
  </si>
  <si>
    <t>WOS:000338322900045</t>
  </si>
  <si>
    <t>Han, CC; Ge, L; Chen, CF; Li, YJ; Xiao, XL; Zhang, YN; Guo, LL</t>
  </si>
  <si>
    <t>Han, Changcun; Ge, Lei; Chen, Changfeng; Li, Yujing; Xiao, Xinlai; Zhang, Yuanna; Guo, Lele</t>
  </si>
  <si>
    <t>Novel visible light induced Co3O4-g-C3N4 heterojunction photocatalysts for efficient degradation of methyl orange</t>
  </si>
  <si>
    <t>Graphitic carbon nitride; Cobalt oxides; Photocatalysis; Heterojunction photocatalysts</t>
  </si>
  <si>
    <t>IN-SITU SYNTHESIS; HYDROGEN EVOLUTION; COMPOSITE PHOTOCATALYSTS; G-C3N4; PERFORMANCE; WATER; PHOTODEGRADATION; IRRADIATION; GRAPHENE; ARRAY</t>
  </si>
  <si>
    <t>Novel visible-light-induced Co3O4-g-C3N4 heterojunction photocatalysts were synthesized via a facile mixing-and-heating method. The as-prepared samples were characterized by X-ray diffraction (XRD), scanning electron microscopy (SEM), transmission electron microscopy (TEM), high-resolution transmission electron microscopy (HRTEM), ultraviolet-visible diffuse reflection spectroscopy (DRS), electron spin resonance (ESR) and photoluminescence spectroscopy (PL). The heterojunction photocatalysts exhibit a significantly enhanced photocatalytic activity in degrading methyl orange (MO). The optimal Co3O4 content with the highest photocatalytic activity was determined to be 0.2 wt%. The synergetic effect between Co3O4 and g-C3N4 plays an important role in promoting photo-generated carrier separation. The ESR and PL results reveals that the enhanced photocatalytic activity of Co3O4-g-C3N4 was mainly due to the superior amount and longer lifetime of oxidative radicals (O-.(2)-), as well as the efficient separation of charge carriers. Possible mechanism is proposed for the high photocatalytic activity of heterojunction structures, to guide the design of photocatalysts. (C) 2013 Elsevier B.V. All rights reserved.</t>
  </si>
  <si>
    <t>[Han, Changcun; Ge, Lei] China Univ Petr Being, Coll Sci, Key Lab Heavy Oil Proc, Beijing 102249, Peoples R China; [Han, Changcun; Ge, Lei; Chen, Changfeng; Li, Yujing; Xiao, Xinlai; Zhang, Yuanna; Guo, Lele] China Univ Petr Being, Coll Sci, Dept Mat Sci &amp; Engn, Beijing 102249, Peoples R China</t>
  </si>
  <si>
    <t>Ge, L (通讯作者)，China Univ Petr Being, Coll Sci, Key Lab Heavy Oil Proc, 18 Fuxue Rd, Beijing 102249, Peoples R China.</t>
  </si>
  <si>
    <t>gelei08@163.com</t>
  </si>
  <si>
    <t>Li, Yujing/0000-0001-5440-5343; Ge, Lei/0000-0002-7510-7334</t>
  </si>
  <si>
    <t>National Science Foundation of China [21003157, 21273285]; Beijing Nova Program [2008B76]; Science Foundation of China University of Petroleum, Beijing [KYJJ2012-06-20]</t>
  </si>
  <si>
    <t>This work was financially supported by the National Science Foundation of China (Grant No. 21003157 and 21273285), Beijing Nova Program (Grant No. 2008B76), and Science Foundation of China University of Petroleum, Beijing (Grant No. KYJJ2012-06-20).</t>
  </si>
  <si>
    <t>APR 5</t>
  </si>
  <si>
    <t>10.1016/j.apcatb.2013.09.038</t>
  </si>
  <si>
    <t>300UL</t>
  </si>
  <si>
    <t>WOS:000330489400059</t>
  </si>
  <si>
    <t>Huang, JH; Yang, XG; Cheng, G; Wang, SY</t>
  </si>
  <si>
    <t>Huang, Jianhuan; Yang, Xiaoguang; Cheng, Gang; Wang, Shouyang</t>
  </si>
  <si>
    <t>A comprehensive eco-efficiency model and dynamics of regional eco-efficiency in China</t>
  </si>
  <si>
    <t>Sustainable development; Regional eco-efficiency; Environmental pollution; Contribution decomposition; Global benchmark technology; Slack-based measure</t>
  </si>
  <si>
    <t>DATA ENVELOPMENT ANALYSIS; SLACKS-BASED MEASURE; PRODUCTIVITY GROWTH; UNDESIRABLE FACTORS; TECHNICAL PROGRESS; MALMQUIST INDEXES; ENERGY EFFICIENCY</t>
  </si>
  <si>
    <t>In order to have a comprehensive eco-efficiency measure which can incorporate productivity, resource efficiency, environmental efficiency, and inter-temporal comparability and circularity, the paper proposes an extended data envelopment analysis model, named GB-US-SBM model, which combines global benchmark technology, undesirable output, super efficiency and slacks-based measure. Using the GB-US-SBM model, this paper investigates the dynamics of regional eco-efficiency in China from 2000 to 2010. The empirical results show that the movement of average eco-efficiency of China presents a V shape from 2000 to 2010 with the trough occurred in 2005, but there are big differences of eco-efficiency among the regions. For the growth of eco-efficiency, technological progress contributes 56.87%, 58.21%, 18.27%, 62.19%; scale efficiency contributes 40.01%, 61.14%, 167.43%, 39.12%; efficiency change contributes 3.82%, -19.99%, -63.40%, -2.16% to the eastern, middle, western and northeastern regions of China respectively. These imply that there is a big space for western region to enhance its technological progress, and huge space for the whole country to promote its management ability. (C) 2013 Elsevier Ltd. All rights reserved.</t>
  </si>
  <si>
    <t>[Huang, Jianhuan] Hunan Univ, Sch Econ &amp; Trade, Changsha 410079, Hunan, Peoples R China; [Huang, Jianhuan; Yang, Xiaoguang; Wang, Shouyang] Chinese Acad Sci, Acad Math &amp; Syst Sci, Beijing 100090, Peoples R China; [Yang, Xiaoguang] China Univ Petr, Sch Business Adm, Beijing 102249, Peoples R China; [Cheng, Gang] China Natl Hlth Dev Res Ctr, Beijing 100191, Peoples R China</t>
  </si>
  <si>
    <t>Hunan University; Chinese Academy of Sciences; Academy of Mathematics &amp; System Sciences, CAS; China University of Petroleum</t>
  </si>
  <si>
    <t>Huang, JH (通讯作者)，Hunan Univ, Sch Econ &amp; Trade, Changsha 410079, Hunan, Peoples R China.</t>
  </si>
  <si>
    <t>lantorhuang@gmail.com</t>
  </si>
  <si>
    <t>Wang, Shouyang/0000-0001-5773-998X</t>
  </si>
  <si>
    <t>National Social Science Foundation of China [10CGL039]; National Science Foundation of China [70933003]; Natural Science Foundation of Hunan Province [13JJ3052]; China Postdoctoral Science Foundation [2013M541059]</t>
  </si>
  <si>
    <t>The authors sincerely appreciate the helpful comments on the early drafts of this paper offered by the three anonymous referees. All remaining errors are the authors. This research is supported by the National Social Science Foundation of China (10CGL039), the National Science Foundation of China (70933003), the Natural Science Foundation of Hunan Province (13JJ3052) and China Postdoctoral Science Foundation (2013M541059).</t>
  </si>
  <si>
    <t>10.1016/j.jclepro.2013.12.003</t>
  </si>
  <si>
    <t>AC8ST</t>
  </si>
  <si>
    <t>WOS:000332805800023</t>
  </si>
  <si>
    <t>Yang, F; Ning, ZF; Liu, HQ</t>
  </si>
  <si>
    <t>Yang, Feng; Ning, Zhengfu; Liu, Huiqing</t>
  </si>
  <si>
    <t>Fractal characteristics of shales from a shale gas reservoir in the Sichuan Basin, China</t>
  </si>
  <si>
    <t>Shale gas; Pore structure; Fractal dimension; Nitrogen adsorption; Adsorption capacity</t>
  </si>
  <si>
    <t>NORTHEASTERN BRITISH-COLUMBIA; MISSISSIPPIAN BARNETT SHALE; METHANE SORPTION CAPACITY; CH4 ADSORPTION CAPACITY; PORE-STRUCTURE; GEOLOGICAL CONTROLS; SURFACE-AREA; COALS; SYSTEMS</t>
  </si>
  <si>
    <t>Nanopore structure greatly affects gas adsorption and transport in shales. Such structures in shale samples from the Lower Cambrian strata of the Sichuan Basin of China have been investigated using X-ray diffraction, total organic carbon content (TOC) tests, porosity and permeability tests, nitrogen adsorption, and methane adsorption experiments. Fractal dimensions were obtained from the nitrogen adsorption data using the Frenkel-Halsey-Hill method. The relationships between TOC, clay minerals, pore structure parameters and fractal dimension have been investigated. Based on the physical description of the fractal surfaces, the impact of fractal dimension on adsorption capacity has also been discussed. The results showed that the shale samples had fractal geometries with fractal dimensions ranging from 2.68 to 2.83. The organic matter is a controlling factor on fractal dimension, shown by positive correlation between TOC and fractal dimension. Fractal dimension increases with increasing surface area and pore volume, and also increases with decreasing pore diameter because of the complicated pore structure. Micropores have a greater impact on fractal dimension than mesopores and macropores. A negative correlation between fractal dimension and permeability was observed, especially for shales with high TOC and micropores counts. The fractal dimension can be used to evaluate adsorption capacity. Shale samples with larger fractal dimensions have higher methane adsorption capacity. Fractal analysis leads to a better understanding of the pore structure and adsorption capacity of a shale gas reservoir. (C) 2013 Elsevier Ltd. All rights reserved.</t>
  </si>
  <si>
    <t>[Yang, Feng; Ning, Zhengfu; Liu, Huiqing] China Univ Petr, Minist Educ, Key Lab Petr Engn, Beijing 102249, Peoples R China</t>
  </si>
  <si>
    <t>Yang, F (通讯作者)，China Univ Petr, Minist Educ, Key Lab Petr Engn, 18 Fuxue Rd, Beijing 102249, Peoples R China.</t>
  </si>
  <si>
    <t>yangfeng227@163.com</t>
  </si>
  <si>
    <t>Yang, Feng/P-5082-2016</t>
  </si>
  <si>
    <t>Yang, Feng/0000-0002-4249-0103</t>
  </si>
  <si>
    <t>National Natural Science Foundation of China [51274214]; Ministry of Education of China through the Science and Technology Research Major Project [311008]; State Key Laboratory of Petroleum Resources and Prospecting Independent Research Subject [PRP/indep-3-1108]</t>
  </si>
  <si>
    <t>National Natural Science Foundation of China(National Natural Science Foundation of China (NSFC)); Ministry of Education of China through the Science and Technology Research Major Project; State Key Laboratory of Petroleum Resources and Prospecting Independent Research Subject</t>
  </si>
  <si>
    <t>The authors would like to acknowledge the financial support of the National Natural Science Foundation of China (Grant No. 51274214), Ministry of Education of China through the Science and Technology Research Major Project (Grant No. 311008), State Key Laboratory of Petroleum Resources and Prospecting Independent Research Subject (Grant No. PRP/indep-3-1108).</t>
  </si>
  <si>
    <t>10.1016/j.fuel.2013.07.040</t>
  </si>
  <si>
    <t>234LY</t>
  </si>
  <si>
    <t>WOS:000325647000043</t>
  </si>
  <si>
    <t>Hao, F; Zou, HY; Lu, YC</t>
  </si>
  <si>
    <t>Hao, Fang; Zou, Huayao; Lu, Yongchao</t>
  </si>
  <si>
    <t>Mechanisms of shale gas storage: Implications for shale gas exploration in China</t>
  </si>
  <si>
    <t>AAPG BULLETIN</t>
  </si>
  <si>
    <t>MISSISSIPPIAN BARNETT SHALE; FORT-WORTH BASIN; ORGANIC-MATTER MATURATION; NORTH-CENTRAL TEXAS; BOHAI BAY BASIN; SICHUAN BASIN; PETROLEUM-EXPLORATION; MIGRATION PATHWAYS; SEDIMENTARY BASIN; PORE STRUCTURE</t>
  </si>
  <si>
    <t>This article reviews the mechanisms of shale gas storage and discusses the major risks or uncertainties for shale gas exploration in China. At a given temperature and pressure, the gas sorption capacities of organic-rich shales are primarily controlled by the organic matter richness but may be significantly influenced by the type and maturity of the organic matter, mineral composition (especially clay content), moisture content, pore volume and structure, resulting in different ratios of gas sorption capacity (GSC) to total organic carbon content for different shales. In laboratory experiments, the GSC of organic-rich shales increases with increasing pressure and decreases with increasing temperature. Under geologic conditions (assuming hydrostatic pressure gradient and constant thermal gradient), the GSC increases initially with depth due to the predominating effect of pressure, passes through a maximum, and then decreases because of the influence of increasing temperature at greater depth. This pattern of variation is quite similar to that observed for coals and is of great significance for understanding the changes in GSC of organic-rich shales over geologic time as a function of burial history. At an elevated temperature and pressure and with the presence of moisture, the gas sorption capacities of organic-rich shales are quite low. As a result, adsorption alone cannot protect sufficient gas for high-maturity organic-rich shales to be commercial gas reservoirs. Two models are proposed to predict the variation of GSC and total gas content over geologic time as a function of burial history. High contents of free gas in organic-rich shales can be preserved in relatively closed systems. Loss of free gas during postgeneration uplift and erosion may result in undersaturation (the total gas contents lower than the sorption capacity) and is the major risk for gas exploration in marine organic-rich shales in China.</t>
  </si>
  <si>
    <t>[Hao, Fang; Lu, Yongchao] China Univ Geosci, Minist Educ, Key Lab Tecton &amp; Petr Resources, Wuhan 430074, Peoples R China; [Hao, Fang; Zou, Huayao] China Univ Petr, State Key Lab Petr Resources &amp; Prospecting, Beijing, Peoples R China</t>
  </si>
  <si>
    <t>China University of Geosciences; China University of Petroleum</t>
  </si>
  <si>
    <t>Hao, F (通讯作者)，China Univ Petr, State Key Lab Petr Resources &amp; Prospecting, Beijing, Peoples R China.</t>
  </si>
  <si>
    <t>haofang@cug.edu.cn; huayaozou@cup.edu.cn; yclu@cug.edu.cn</t>
  </si>
  <si>
    <t>China Geological Survey</t>
  </si>
  <si>
    <t>China Geological Survey(China Geological Survey)</t>
  </si>
  <si>
    <t>This research was supported by China Geological Survey. We thank Barry J. Katz and two anonymous AAPG reviewers for their critical and constructive reviews. We also thank Stephen E. Laubach (AAPG Editor) for his constructive comments and instructions, which helped improve the manuscript. We thank Frances Whitehurst for her editorial assistance and patience.</t>
  </si>
  <si>
    <t>AMER ASSOC PETROLEUM GEOLOGIST</t>
  </si>
  <si>
    <t>1444 S BOULDER AVE, PO BOX 979, TULSA, OK 74119-3604 USA</t>
  </si>
  <si>
    <t>0149-1423</t>
  </si>
  <si>
    <t>1558-9153</t>
  </si>
  <si>
    <t>AAPG BULL</t>
  </si>
  <si>
    <t>AAPG Bull.</t>
  </si>
  <si>
    <t>10.1306/02141312091</t>
  </si>
  <si>
    <t>198RF</t>
  </si>
  <si>
    <t>WOS:000322939300005</t>
  </si>
  <si>
    <t>Ge, L; Han, CC; Xiao, XL; Guo, LL</t>
  </si>
  <si>
    <t>Ge, Lei; Han, Changcun; Xiao, Xinlai; Guo, Lele</t>
  </si>
  <si>
    <t>Synthesis and characterization of composite visible light active photocatalysts MoS2-g-C3N4 with enhanced hydrogen evolution activity</t>
  </si>
  <si>
    <t>INTERNATIONAL JOURNAL OF HYDROGEN ENERGY</t>
  </si>
  <si>
    <t>Graphitic carbon nitride; Molybdenum disulfide; Photocatalysis; Hydrogen evolution; Composite photocatalysts</t>
  </si>
  <si>
    <t>GRAPHITIC CARBON NITRIDE; REDUCED GRAPHENE OXIDE; EFFICIENT PHOTOCATALYSTS; ELECTRONIC-STRUCTURE; H-2 EVOLUTION; MOS2; TIO2; G-C3N4; WATER; SEMICONDUCTOR</t>
  </si>
  <si>
    <t>Molybdenum disulfide (MoS2) and graphitic carbon nitride (g-C3N4) composite photocatalysts were prepared via a facile impregnation method. The physical and photophysical properties of the MoS2-g-C3N4 composite photocatalysts were characterized by X-ray diffraction (XRD), scanning electron microscopy (SEM), high-resolution transmission electron microcopy (HRTEM), ultraviolet-visible diffuse reflection spectroscopy (DRS), X-ray photoelectron spectroscopy (XPS) and photoluminescence (PL) spectroscopy. The photoelectrochemical (PEC) measurements were tested via several on-off cycles under visible light irradiation. The photocatalytic hydrogen evolution experiments indicate that the MoS2 co-catalysts can efficiently promote the separation of photogenerated charge carriers in g-C3N4, and consequently enhance the H-2 evolution activity. The 0.5wt% MoS2-g-C3N4 sample shows the highest catalytic activity, and the corresponding H-2 evolution rate is 23.10 mu mol h(-1), which is enhanced by 11.3 times compared to the unmodified g-C3N4. A possible photocatalytic mechanism of MoS2 co-catalysts on the improvement of visible light photocatalytic performance of g-C3N4 is proposed and supported by PL and PEC results. Copyright (c) 2013, Hydrogen Energy Publications, LLC. Published by Elsevier Ltd. All rights reserved.</t>
  </si>
  <si>
    <t>[Ge, Lei] China Univ Petr, Coll Sci, Key Lab Heavy Oil Proc, 18 Fuxue Rd, Beijing 102249, Peoples R China; [Ge, Lei; Han, Changcun; Xiao, Xinlai; Guo, Lele] China Univ Petr, Coll Sci, Dept Mat Sci &amp; Engn, Beijing 102249, Peoples R China</t>
  </si>
  <si>
    <t>Ge, L (通讯作者)，China Univ Petr, Coll Sci, Key Lab Heavy Oil Proc, 18 Fuxue Rd, Beijing 102249, Peoples R China.</t>
  </si>
  <si>
    <t>Ge, Lei/0000-0002-7510-7334</t>
  </si>
  <si>
    <t>0360-3199</t>
  </si>
  <si>
    <t>1879-3487</t>
  </si>
  <si>
    <t>INT J HYDROGEN ENERG</t>
  </si>
  <si>
    <t>Int. J. Hydrog. Energy</t>
  </si>
  <si>
    <t>10.1016/j.ijhydene.2013.04.006</t>
  </si>
  <si>
    <t>Chemistry, Physical; Electrochemistry; Energy &amp; Fuels</t>
  </si>
  <si>
    <t>Chemistry; Electrochemistry; Energy &amp; Fuels</t>
  </si>
  <si>
    <t>162WM</t>
  </si>
  <si>
    <t>WOS:000320296700005</t>
  </si>
  <si>
    <t>Zhang, M; Zhu, WS; Xun, SH; Li, HM; Gu, QQ; Zhao, Z; Wang, Q</t>
  </si>
  <si>
    <t>Zhang, Ming; Zhu, Wenshuai; Xun, Suhang; Li, Huaming; Gu, Qingqing; Zhao, Zhen; Wang, Qian</t>
  </si>
  <si>
    <t>Deep oxidative desulfurization of dibenzothiophene with POM-based hybrid materials in ionic liquids</t>
  </si>
  <si>
    <t>Oxidative desulfurization; Dibenzothiophene; POM-based hybrid material; Ionic liquids</t>
  </si>
  <si>
    <t>LIGHT GAS OIL; ROOM-TEMPERATURE; EXTRACTIVE DESULFURIZATION; DIESEL FUEL; ADSORPTIVE DESULFURIZATION; RECOVERABLE CATALYST; ACID; PERFORMANCE; SOLVENT; OXIDE</t>
  </si>
  <si>
    <t>A series of POM-based hybrid materials: phosphotungstic acid supported ceria (HPW-CeO2) have been synthesized and characterized by X-ray diffraction (XRD), Thermogravimetric-differential scanning (TG-DSC) analysis, Scanning electron microscopy (SEM), FT-Raman, FT-IR, UV-vis, and BET analysis. Combined with [C(8)mim]BF4, the catalyst was very efficient on the removal of DBT by using H2O2 as the oxidant under mild reaction conditions, which could reach a sulfur removal of 99.4%. The amount of catalyst, O/S molar ratio, reaction time and temperatures were evaluated in detail, and the favorable operating condition was obtained as well as the kinetic study of substrates. The structure-activity relationship was systematically investigated. Oxidative desulfurization system could be recycled for ten times without significant decrease in activity. A mechanism was proposed to investigate the oxidation process of DBT. (C) 2013 Elsevier B.V. All rights reserved.</t>
  </si>
  <si>
    <t>[Zhang, Ming; Zhu, Wenshuai; Xun, Suhang; Li, Huaming; Gu, Qingqing] Jiangsu Univ, Sch Chem &amp; Chem Engn, Zhenjiang 212013, Peoples R China; [Zhao, Zhen] China Univ Petr, State Key Lab Heavy Oil Proc, Beijing 102249, Peoples R China; [Wang, Qian] Jiangsu Univ, Sch Energy &amp; Power Engn, Zhenjiang 212013, Peoples R China</t>
  </si>
  <si>
    <t>Jiangsu University; China University of Petroleum; Jiangsu University</t>
  </si>
  <si>
    <t>Li, HM (通讯作者)，Jiangsu Univ, Sch Chem &amp; Chem Engn, Zhenjiang 212013, Peoples R China.</t>
  </si>
  <si>
    <t>lihm@ujs.edu.cn</t>
  </si>
  <si>
    <t>National Nature Science Foundation of China [21076099, 21106055, 21276117]; Specialized Research Fund for the Doctoral Program of Higher Education of China [20103227110016]; Natural Science Foundation of Jiangsu Province [BK2011506]; Doctoral Innovation Fund of Jiangsu Province [CXZZ11-0569]; State Key Laboratory of Heavy Oil Processing</t>
  </si>
  <si>
    <t>National Nature Science Foundation of China(National Natural Science Foundation of China (NSFC)); Specialized Research Fund for the Doctoral Program of Higher Education of China(Specialized Research Fund for the Doctoral Program of Higher Education (SRFDP)); Natural Science Foundation of Jiangsu Province(Natural Science Foundation of Jiangsu Province); Doctoral Innovation Fund of Jiangsu Province; State Key Laboratory of Heavy Oil Processing</t>
  </si>
  <si>
    <t>This work was financially supported by the National Nature Science Foundation of China (Nos. 21076099, 21106055, 21276117), Specialized Research Fund for the Doctoral Program of Higher Education of China (No. 20103227110016), The Natural Science Foundation of Jiangsu Province (No. BK2011506), Doctoral Innovation Fund of Jiangsu Province (CXZZ11-0569), Supported by State Key Laboratory of Heavy Oil Processing.</t>
  </si>
  <si>
    <t>10.1016/j.cej.2012.11.138</t>
  </si>
  <si>
    <t>125LL</t>
  </si>
  <si>
    <t>WOS:000317541200037</t>
  </si>
  <si>
    <t>Hook, M; Tang, X</t>
  </si>
  <si>
    <t>Hook, Mikael; Tang, Xu</t>
  </si>
  <si>
    <t>Depletion of fossil fuels and anthropogenic climate change-A review</t>
  </si>
  <si>
    <t>Fossil fuel depletion; Emission scenarios; Anthropogenic climate change</t>
  </si>
  <si>
    <t>RANGE ENERGY FORECASTS; GLOBAL OIL; EMISSION SCENARIOS; DECLINE RATES; PEAK; GAS; GROWTH; PROJECTIONS; RETURN; UNCERTAINTY</t>
  </si>
  <si>
    <t>Future scenarios with significant anthropogenic climate change also display large increases in world production of fossil fuels, the principal CO2 emission source. Meanwhile, fossil fuel depletion has also been identified as a future challenge. This chapter reviews the connection between these two issues and concludes that limits to availability of fossil fuels will set a limit for mankind's ability to affect the climate. However, this limit is unclear as various studies have reached quite different conclusions regarding future atmospheric CO2 concentrations caused by fossil fuel limitations. It is concluded that the current set of emission scenarios used by the IPCC and others is perforated by optimistic expectations on future fossil fuel production that are improbable or even unrealistic. The current situation, where climate models largely rely on emission scenarios detached from the reality of supply and its inherent problems are problematic. In fact, it may even mislead planners and politicians into making decisions that mitigate one problem but make the other one worse. It is important to understand that the fossil energy problem and the anthropogenic climate change problem are tightly connected and need to be treated as two interwoven challenges necessitating a holistic solution. (C) 2012 Elsevier Ltd. All rights reserved.</t>
  </si>
  <si>
    <t>[Hook, Mikael] Uppsala Univ, Dept Earth Sci, S-75236 Uppsala, Sweden; [Tang, Xu] China Univ Petr, Sch Business Adm, Beijing 102299, Peoples R China</t>
  </si>
  <si>
    <t>Uppsala University; China University of Petroleum</t>
  </si>
  <si>
    <t>Hook, M (通讯作者)，Uppsala Univ, Dept Earth Sci, Villavagen 16, S-75236 Uppsala, Sweden.</t>
  </si>
  <si>
    <t>Mikael.Hook@geo.uu.se</t>
  </si>
  <si>
    <t>10.1016/j.enpol.2012.10.046</t>
  </si>
  <si>
    <t>073WZ</t>
  </si>
  <si>
    <t>WOS:000313775100071</t>
  </si>
  <si>
    <t>Shi, Q; Pan, N; Long, HY; Cui, DC; Guo, XF; Long, YH; Chung, KH; Zhao, SQ; Xu, CM; Hsu, CS</t>
  </si>
  <si>
    <t>Shi, Quan; Pan, Na; Long, Haiyan; Cui, Dechun; Guo, Xiaofen; Long, Yinhua; Chung, Keng H.; Zhao, Suoqi; Xu, Chunming; Hsu, Chang Samuel</t>
  </si>
  <si>
    <t>Characterization of Middle-Temperature Gasification Coal Tar. Part 3: Molecular Composition of Acidic Compounds</t>
  </si>
  <si>
    <t>RESONANCE MASS-SPECTROMETRY; GAS-CHROMATOGRAPHY; CRUDE OILS; AROMATIC-COMPOUNDS; BOILING PHENOLS; HEAVY PETROLEUM; NSO COMPOUNDS; FULVIC-ACIDS; IDENTIFICATION; RESOLUTION</t>
  </si>
  <si>
    <t>Coal tar has been considered as a potential energy alternative because of dwindling supplies of petroleum. To determine if the coal tar could be refined and upgraded to produce clean transportation fuels, detailed investigation of its composition is necessary, particularly for identifying the acidic components that account for about one-quarter of the weight of the coal tar. A middle-temperature coal tar (MTCT) and its fractions were characterized by gas chromatography-mass spectrometry (GC-MS) and negative-ion electrospray ionization (ESI) Fourier transform ion cyclotron resonance mass spectrometry (FT-ICR MS) with different ion transmission modes for high- and low-mass ions. Analytical results of narrow distillation fractions from FT-ICR MS agreed reasonably well with those from GC-MS, although each technique has its own advantages and disadvantages. In this work, FT-ICR MS was demonstrated to be capable of characterizing small molecules of &lt;100 Da using appropriate operation conditions, thus yielding mass distributions to compare to GC-MS results. A continuous distribution in double bond equivalent (DBE) and carbon number was observed with the distillates of increasing boiling point, while the composition of the distillation residue was much more complex than that of distillates. Acidic compounds containing 1-7 oxygen atoms were observed in the MTCT by FT-ICR MS, with O-1 and O-2 classes being dominant. Various phenolic compounds with 1-4 aromatic rings were identified on the basis of literature references, including some molecules having structures resembling known biomarkers in petroleum and coal.</t>
  </si>
  <si>
    <t>[Shi, Quan; Pan, Na; Long, Haiyan; Cui, Dechun; Zhao, Suoqi; Xu, Chunming; Hsu, Chang Samuel] China Univ Petr, State Key Lab Heavy Oil Proc, Beijing 102249, Peoples R China; [Shi, Quan; Hsu, Chang Samuel] Florida State Univ, Dept Chem &amp; Biomed Engn, Tallahassee, FL 32310 USA; [Guo, Xiaofen; Long, Yinhua] Natl Inst Clean &amp; Low Carbon Energy, Beijing 102209, Peoples R China; [Chung, Keng H.] Well Resources Inc, Edmonton, AB T6R 1J8, Canada; [Hsu, Chang Samuel] Petro Bio Oil Consulting, Tallahassee, FL 32312 USA</t>
  </si>
  <si>
    <t>China University of Petroleum; State University System of Florida; Florida State University</t>
  </si>
  <si>
    <t>Shi, Q (通讯作者)，China Univ Petr, State Key Lab Heavy Oil Proc, Beijing 102249, Peoples R China.</t>
  </si>
  <si>
    <t>sq@cup.edu.cn; sam.hsu@gmail.com</t>
  </si>
  <si>
    <t>Shi, Q/X-5401-2018</t>
  </si>
  <si>
    <t>Shi, Q/0000-0002-1363-1237</t>
  </si>
  <si>
    <t>National High-tech R&amp;D Program of China [2011AA05A202]; National Basic Research Program of China [2010CB226901]</t>
  </si>
  <si>
    <t>National High-tech R&amp;D Program of China; National Basic Research Program of China(National Basic Research Program of China)</t>
  </si>
  <si>
    <t>This work was supported by the National High-tech R&amp;D Program of China (2011AA05A202) and the National Basic Research Program of China (2010CB226901).</t>
  </si>
  <si>
    <t>10.1021/ef301431y</t>
  </si>
  <si>
    <t>122OP</t>
  </si>
  <si>
    <t>WOS:000317327700013</t>
  </si>
  <si>
    <t>Dong, KY; Hochman, G; Zhang, YQ; Sun, RJ; Li, H; Liao, H</t>
  </si>
  <si>
    <t>Dong, Kangyin; Hochman, Gal; Zhang, Yaqing; Sun, Renjin; Li, Hui; Liao, Hua</t>
  </si>
  <si>
    <t>CO2 emissions, economic and population growth, and renewable energy: Empirical evidence across regions</t>
  </si>
  <si>
    <t>ENERGY ECONOMICS</t>
  </si>
  <si>
    <t>CO2 emissions; Renewable energy; Panel data model; Regional analysis</t>
  </si>
  <si>
    <t>ENVIRONMENTAL KUZNETS CURVE; CARBON-DIOXIDE EMISSIONS; NATURAL-GAS CONSUMPTION; NUCLEAR-ENERGY; DAMAGE COSTS; DYNAMIC IMPACT; CLIMATE-CHANGE; STIRPAT MODEL; LONG-RUN; PANEL</t>
  </si>
  <si>
    <t>This study empirically investigates the nexus among carbon dioxide (CO2) emissions, economic and population growth, and renewable energy across regions. To do so, an unbalanced panel dataset of 128 countries over the period 1990-2014 is utilized. Considering the cross-sectional dependence and slope homogeneity observed in the panel, a series of econometric techniques allowing for cross-sectional dependence and slope homogeneity is employed. The results of cross-sectional dependence and slope homogeneity tests confirm the existence of significant cross-sectional dependence and heterogeneity. The empirical results of the common correlated effects mean group (CCEMG) estimator indicate that, at both the global and regional levels, population size and economic growth positively and significantly influence CO2 emission levels. Furthermore, although increased renewable energy intensity leads to a decline in CO2 emissions for all of the six regions, its coefficient in S. &amp; Cent. America and Europe &amp; Eurasia is considerably higher than the levels seen in other regions, which may be affected by the proportion of renewable energy in the primary energy mix. Finally, the results of panel causality testing provide evidence of varied causality links among the variables across regions. (C) 2018 Elsevier B.V. All rights reserved.</t>
  </si>
  <si>
    <t>[Dong, Kangyin; Sun, Renjin] China Univ Petr, Sch Business Adm, Beijing 102249, Peoples R China; [Dong, Kangyin; Hochman, Gal] Rutgers State Univ, Dept Agr Food &amp; Resource Econ, New Brunswick, NJ 08901 USA; [Zhang, Yaqing] China Sports Lottery Technol Grp, Dept Finance, Beijing 10002, Peoples R China; [Sun, Renjin] China Univ Petr, China State Key Lab Heavy Oil Proc, Beijing 102249, Peoples R China; [Li, Hui; Liao, Hua] Beijing Inst Technol, Sch Management &amp; Econ, Beijing 100081, Peoples R China</t>
  </si>
  <si>
    <t>This research is financially supported by the National Social Science Foundation of China (Grant No. 17BGL014). The authors gratefully acknowledge the helpful reviews and comments from the editors and anonymous reviewers, which improved this manuscript considerably.</t>
  </si>
  <si>
    <t>0140-9883</t>
  </si>
  <si>
    <t>1873-6181</t>
  </si>
  <si>
    <t>ENERG ECON</t>
  </si>
  <si>
    <t>Energy Econ.</t>
  </si>
  <si>
    <t>10.1016/j.eneco.2018.08.017</t>
  </si>
  <si>
    <t>http://dx.doi.org/10.1016/j.eneco.2018.08.017</t>
  </si>
  <si>
    <t>Economics</t>
  </si>
  <si>
    <t>Social Science Citation Index (SSCI)</t>
  </si>
  <si>
    <t>Business &amp; Economics</t>
  </si>
  <si>
    <t>HA0IL</t>
  </si>
  <si>
    <t>2022-09-11</t>
  </si>
  <si>
    <t>WOS:000449891600013</t>
  </si>
  <si>
    <t>View Full Record in Web of Science</t>
  </si>
  <si>
    <t>Ren, XH; Cheng, C; Wang, Z; Yan, C</t>
  </si>
  <si>
    <t>Ren, Xiaohang; Cheng, Cheng; Wang, Zhen; Yan, Cheng</t>
  </si>
  <si>
    <t>Spillover and dynamic effects of energy transition and economic growth on carbon dioxide emissions for the European Union: A dynamic spatial panel model</t>
  </si>
  <si>
    <t>SUSTAINABLE DEVELOPMENT</t>
  </si>
  <si>
    <t>CO2 emission; dynamic spatial panel model; economic growth; energy transition; natural gas; renewable energy</t>
  </si>
  <si>
    <t>ENVIRONMENTAL KUZNETS CURVE; CO2 EMISSIONS; RENEWABLE ENERGY; NONRENEWABLE ENERGY; NATURAL-GAS; CONSUMPTION; COUNTRIES; POLLUTION; NEXUS; IMPACT</t>
  </si>
  <si>
    <t>This paper introduces spatial effects and dynamic effects to investigate the influences of economic growth and energy transition on cross-country CO2 emissions movements within the European Union (EU). We apply the fixed-effects dynamic spatial Durbin error model to empirically gauge the magnitude of the spatial impacts and dynamic impacts for a sample of 26 EU countries throughout 1990-2015. By analyzing the empirical results, we conclude that: (1) Compared with dynamic spatial Durbin error model, the traditional dynamic panel model over-estimates the parameters because traditional regression methods only capture the direct impacts, and neglect the indirect impacts. (2) A significant positive spatial spillover of CO2 emissions from neighboring countries to the local country is recognized, justifying the use of our spatial model. (3) Economic growth has positive impacts on CO2 emissions, while the spatial effects of economic growth exert negative impacts. Moreover, the total effects of economic growth are positive in both short-term and long-term. (4) Although the spatial effects of renewable energy are not significant, renewable energy has negative influences on CO2 emissions. (5) The impacts and spatial effects of natural gas are positive; therefore, its total effects are positive in both short-run and long-run. Based on our finding, we provide several policy recommendations, such as the emphasize of cooperation with CO2 reduction policies, the promotion of green economy and renewable energy, and the substitution of natural gas in the future.</t>
  </si>
  <si>
    <t>[Ren, Xiaohang] Cent South Univ, Business Sch, Changsha, Hunan, Peoples R China; [Ren, Xiaohang] Univ Southampton, Sch Math Sci, Southampton, Hants, England; [Cheng, Cheng] Shanxi Univ Finance &amp; Econ, Sch Management Sci &amp; Engn, 696 Wucheng Rd, Taiyuan 030006, Peoples R China; [Wang, Zhen] China Univ Petr, Acad Chinese Energy Strategy, Beijing, Peoples R China; [Yan, Cheng] Zhejiang Univ Technol, Sch Econ, Hangzhou, Peoples R China</t>
  </si>
  <si>
    <t>Cheng, C (通讯作者)，Shanxi Univ Finance &amp; Econ, Sch Management Sci &amp; Engn, 696 Wucheng Rd, Taiyuan 030006, Peoples R China.</t>
  </si>
  <si>
    <t>ccvincente@163.com</t>
  </si>
  <si>
    <t>National Natural Science Foundation of China [71774105, 71904111]; Zhejiang Provincial Natural Science Foundation of China [LZ20G010002]; Program for the Philosophy and Social Sciences Research of Higher Learning Institutions of Shanxi [201803079]</t>
  </si>
  <si>
    <t>National Natural Science Foundation of China(National Natural Science Foundation of China (NSFC)); Zhejiang Provincial Natural Science Foundation of China(Natural Science Foundation of Zhejiang Province); Program for the Philosophy and Social Sciences Research of Higher Learning Institutions of Shanxi</t>
  </si>
  <si>
    <t>National Natural Science Foundation of China, Grant/Award Numbers: 71774105, 71904111; Zhejiang Provincial Natural Science Foundation of China, Grant/Award Number: LZ20G010002; Program for the Philosophy and Social Sciences Research of Higher Learning Institutions of Shanxi, Grant/Award Number: 201803079 - 2nd [2018] of Jin Education</t>
  </si>
  <si>
    <t>0968-0802</t>
  </si>
  <si>
    <t>1099-1719</t>
  </si>
  <si>
    <t>SUSTAIN DEV</t>
  </si>
  <si>
    <t>Sustain. Dev.</t>
  </si>
  <si>
    <t>10.1002/sd.2144</t>
  </si>
  <si>
    <t>Development Studies; Green &amp; Sustainable Science &amp; Technology; Regional &amp; Urban Planning</t>
  </si>
  <si>
    <t>Development Studies; Science &amp; Technology - Other Topics; Public Administration</t>
  </si>
  <si>
    <t>QA5QF</t>
  </si>
  <si>
    <t>WOS:000585924900001</t>
  </si>
  <si>
    <t>2023-03-12</t>
  </si>
  <si>
    <t>icecoolyu@iccas.ac.cn</t>
  </si>
  <si>
    <t>Tang, ZL; He, WJ; Wang, YL; Wei, YC; Yu, XL; Xiong, J; Wang, X; Zhang, X; Zhao, Z; Liu, J</t>
  </si>
  <si>
    <t>Tang, Zhiling; He, Wenjie; Wang, Yingli; Wei, Yuechang; Yu, Xiaolin; Xiong, Jing; Wang, Xiong; Zhang, Xiao; Zhao, Zhen; Liu, Jian</t>
  </si>
  <si>
    <t>Ternary heterojunction in rGO-coated Ag/Cu2O catalysts for boosting selective photocatalytic CO2 reduction into CH4</t>
  </si>
  <si>
    <t>Photocatalysts; CO2 photoreduction; Reduced graphene oxide; Cu2O octahedral nanocrystal; Ternary heterojunction</t>
  </si>
  <si>
    <t>REDUCED GRAPHENE OXIDE; PHOTOREDUCTION; NANOSHEETS; NANOCOMPOSITES; SEPARATION; MECHANISM; ENHANCE; PAIRS</t>
  </si>
  <si>
    <t>Herein, the ternary catalyst of reduced graphene oxide (rGO)-coated Ag/Cu2O-octahedron nanocrystals (Ag/Cu2O@rGO) was successfully fabricated by method of water bath combining with gas-bubbling-assisted membrane reduction. Supported Ag nanoparticles with low fermi energy can enrich the photogenerated electrons originated from visible light-driven Cu2O octahedral nanocrystals. The surface extended pi bond of coated rGO nanolayers on Ag/Cu2O can further capture photoelectrons and improve adsorption-activation capacities for reactants. Ag-n/Cu2O@rGO catalysts with ternary rGO-Ag-Cu2O heterojunction exhibit excellent performance during selective photocatalytic CO2 reduction with H2O into CH4. Ag-4/Cu2O@rGO catalyst has the highest formation rate (82.6 mu molg(-1) h(-1)) and selectivity (95.4%) of CH4 product. Combined with the results of in-situ DRIFT spectra and density functional theory calculations, the photocatalytic mechanism is proposed: the protonation of CO* intermediate is key step for selective photocatalytic CO2 reduction into CH4. It provides one novel strategy to development of high-efficient photocatalyst for selective CO2 conversion into C1 chemicals.</t>
  </si>
  <si>
    <t>[Tang, Zhiling; He, Wenjie; Wang, Yingli; Wei, Yuechang; Xiong, Jing; Wang, Xiong; Zhang, Xiao; Zhao, Zhen; Liu, Jian] China Univ Petr, State Key Lab Heavy Oil Proc, Beijing 102249, Peoples R China; [Wei, Yuechang; Xiong, Jing] China Univ Petr, Key Lab Opt Detect Technol Oil &amp; Gas, Beijing 102249, Peoples R China; [Yu, Xiaolin] Chinese Acad Sci, Inst Chem, CAS Res Educ Ctr Excellence Mol Sci,Beijing Natl L, State Key Lab Struct Chem Unstable &amp; Stable Specie, Beijing 100190, Peoples R China</t>
  </si>
  <si>
    <t>China University of Petroleum; China University of Petroleum; Chinese Academy of Sciences; Institute of Chemistry, CAS</t>
  </si>
  <si>
    <t>National Natural Science Foundation of China [21972166]; Beijing Natural Science Foundation [2202045]; Technology Development Program of SINOPEC, China [321101]; National Key Research and Development Program of China [2019YFC1907600]</t>
  </si>
  <si>
    <t>National Natural Science Foundation of China(National Natural Science Foundation of China (NSFC)); Beijing Natural Science Foundation(Beijing Natural Science Foundation); Technology Development Program of SINOPEC, China; National Key Research and Development Program of China</t>
  </si>
  <si>
    <t>Acknowledgements This work was supported by the National Natural Science Foundation of China (21972166) , Beijing Natural Science Foundation (2202045) , the Technology Development Program of SINOPEC, China (Grant No. 321101) and National Key Research and Development Program of China (2019YFC1907600) .</t>
  </si>
  <si>
    <t>10.1016/j.apcatb.2022.121371</t>
  </si>
  <si>
    <t>1R8QC</t>
  </si>
  <si>
    <t>WOS:000803627500002</t>
  </si>
  <si>
    <t>US Department of Energy, Office of Basic Energy Sciences, Materials Sciences and Engineering Division [DE-SC0010596]; China Scholarship Council (CSC); Australian Research Council (ARC) [FT210100298, DP220100603]; Victorian Government through Study Melbourne; Australian Research Council [FT210100298] Funding Source: Australian Research Council</t>
  </si>
  <si>
    <t>US Department of Energy, Office of Basic Energy Sciences, Materials Sciences and Engineering Division(United States Department of Energy (DOE)); China Scholarship Council (CSC)(China Scholarship Council); Australian Research Council (ARC)(Australian Research Council); Victorian Government through Study Melbourne; Australian Research Council(Australian Research Council)</t>
  </si>
  <si>
    <t>Nie, F; Li, Z; Dai, XP; Yin, XL; Gan, YH; Yang, ZH; Wu, BQ; Ren, ZT; Cao, YH; Song, WY</t>
  </si>
  <si>
    <t>Nie, Fei; Li, Zhi; Dai, Xiaoping; Yin, Xueli; Gan, Yonghao; Yang, Zhaohui; Wu, Baoqiang; Ren, Ziteng; Cao, Yihua; Song, Weiyu</t>
  </si>
  <si>
    <t>Interfacial electronic modulation on heterostructured NiSe@CoFe LDH nanoarrays for enhancing oxygen evolution reaction and water splitting by facilitating the deprotonation of OH to O</t>
  </si>
  <si>
    <t>Heterostructured NiSe@CoFe LDH nanoarrays; Oxygen evolution; Overall alkaline water splitting; Density functional theory (DFT); Interfacial electronic modulation</t>
  </si>
  <si>
    <t>DOUBLE-HYDROXIDE NANOSHEETS; HIGHLY EFFICIENT; BIFUNCTIONAL ELECTROCATALYSTS; ARRAYS; VISUALIZATION; STABILITY; CRYSTAL</t>
  </si>
  <si>
    <t>Achieving low-cost and high-efficiency oxygen evolution reaction (OER) catalysts by interfacial engineering has attracted numerous attentions. Herein, the combination of selenization of Ni foam (NF) and successive electrodeposition growth of CoFe LDH was proposed to synthesize the three-dimensional heterostructure of NiSe nanowires and CoFe LDH nanosheets on NF (NiSe@CoFe LDH/NF) which can enable more accessible active sites, enhanced structural stability, and eliminate contact resistance for OER process. The optimal NiSe@CoFe LDH/NF possesses superior OER performance with ultralow overpotential of 203 and 236 mV to achieve 10 and 100 mA cm(-2), low Tafel slope of 90.3 mV dec(-1) and robust stability in 1.0 M KOH electrolyte. Density functional theory (DFT) calculations unveil that the interfacial synergism on NiSe@CoFe LDH can induce electrons redistribution by charge transfer from CoFe LDH to NiSe, and reduce the energy barrier of deprotonation of OH to O as the rate limiting step by the stronger chemical bond of Fe-O in OER, and thus significantly increase the intrinsic OER activity. Moreover, the two-electrode configuration based on NiSe@CoFe LDH/NF||Pt/C/NF couple for driving water splitting can achieve a current density of 300 mA cm(-2) at an ultralow voltage of 1.69 V with super stability (100 h). This work provides deep insights into the roles of interfacial electronic modulation by fabrication the three-dimensional heterostructure to design high-efficiency electrocatalysts for OER.</t>
  </si>
  <si>
    <t>[Nie, Fei; Li, Zhi; Dai, Xiaoping; Yin, Xueli; Gan, Yonghao; Yang, Zhaohui; Wu, Baoqiang; Ren, Ziteng; Cao, Yihua; Song, Weiyu] China Univ Petr, State Key Lab Heavy Oil Proc, Beijing 102249, Peoples R China</t>
  </si>
  <si>
    <t>Dai, XP; Song, WY (通讯作者)，China Univ Petr, State Key Lab Heavy Oil Proc, Beijing 102249, Peoples R China.</t>
  </si>
  <si>
    <t>daixp@cup.edu.cn; songwy@cup.edu.cn</t>
  </si>
  <si>
    <t>National Natural Science Foundation of China [U1662104, 21576288]</t>
  </si>
  <si>
    <t>Acknowledgments X. Dai acknowledges the financial support from the National Natural Science Foundation of China (No. U1662104 and 21576288) .</t>
  </si>
  <si>
    <t>10.1016/j.cej.2021.134080</t>
  </si>
  <si>
    <t>ZZ7TK</t>
  </si>
  <si>
    <t>WOS:000773467500005</t>
  </si>
  <si>
    <t>Isaac, OT; Pu, H; Oni, BA; Samson, FA</t>
  </si>
  <si>
    <t>Isaac, Oguntade Tomiwa; Pu, Hui; Oni, Babalola Aisisa; Samson, Fadairo Adesina</t>
  </si>
  <si>
    <t>Surfactants employed in conventional and unconventional reservoirs for enhanced oil recovery-A review</t>
  </si>
  <si>
    <t>ENERGY REPORTS</t>
  </si>
  <si>
    <t>Enhanced oil recovery (EOR); Surfactant; Phase behavior; Adsorption; Interfacial tension</t>
  </si>
  <si>
    <t>HYDROPHOBICALLY ASSOCIATING POLYMERS; OPTIMUM PHASE-TYPE; WETTABILITY ALTERATION; ANIONIC SURFACTANT; HIGH-SALINITY; INTERFACIAL-TENSION; SPONTANEOUS IMBIBITION; HIGH-TEMPERATURE; ZWITTERIONIC SURFACTANT; ADSORPTION BEHAVIORS</t>
  </si>
  <si>
    <t>Due to the continuous depletion of crude oils in the reserves, and continuous rise in energy demand, there is currently a widespread interest in various methods of chemical enhanced oil recovery (EOR). Surfactants flooding improves oil recovery by combining various mechanisms and this approach has proven to be effective. Surfactant flooding is still threatened by problems which are unstable under excessive adsorption and harsh reservoir conditions. Research has shown that anionic surfactant is most preferred for EOR specifically with sandstone reservoirs. In some cases, after injecting non-ionic, cationic, or both surfactants, into the carbonate reservoirs, better performance has been documented. To produce surfactants for reservoirs with properties such as high/ultra-high temperature, ultra/high oil viscosity, ultra-high salinity, and low/extra-low permeability, new knowledge is needed. An ideal surfactant with highest recovery should possess larger IFT reduction, wettability alteration, and asphaltene inhibition capabilities. This review provides an experimental study on surfactant application to conventional and unconventional reservoirs for EOR. Thus, establishing a good foundation for preparing and designing prospective field-scale chemical supported EOR systems. Furthermore, this study presents the influence of oilfield element variation during surfactant flooding, types and EOR mechanisms, its application in unconventional reservoirs, surfactant adsorption and adsorption mitigation, surfactant phase behavior etc.(c) 2022 The Author(s). Published by Elsevier Ltd. This is an open access article under the CC BY license (http://creativecommons.org/licenses/by/4.0/).</t>
  </si>
  <si>
    <t>[Isaac, Oguntade Tomiwa; Pu, Hui; Samson, Fadairo Adesina] Univ North Dakota, Dept Petr Engn, Grand Forks, ND 58202 USA; [Oni, Babalola Aisisa] Covenant Univ, Dept Chem Engn, Km 10 Idiroko Rd,PMB 1023, Ota, Ogun, Nigeria; [Isaac, Oguntade Tomiwa] Covenant Univ, Dept Petr Engn, Km 10 Idiroko Rd,PMB 1023, Ota, Ogun, Nigeria; [Oni, Babalola Aisisa] China Univ Petr, Dept Chem Engn, Beijing, Peoples R China</t>
  </si>
  <si>
    <t>University of North Dakota Grand Forks; Covenant University; Covenant University; China University of Petroleum</t>
  </si>
  <si>
    <t>Isaac, OT (通讯作者)，Univ North Dakota, Dept Petr Engn, Grand Forks, ND 58202 USA.</t>
  </si>
  <si>
    <t>tomiwa.oguntade@und.edu</t>
  </si>
  <si>
    <t>Fadairo, Adesina Samson/0000-0003-4050-5081</t>
  </si>
  <si>
    <t>Covenant University</t>
  </si>
  <si>
    <t>The authors would like to thank Covenant University for their financial support on the manuscript, as well as the University of North Dakota's College of Engineering and Mines for the use of their facilities.</t>
  </si>
  <si>
    <t>2352-4847</t>
  </si>
  <si>
    <t>ENERGY REP</t>
  </si>
  <si>
    <t>Energy Rep.</t>
  </si>
  <si>
    <t>10.1016/j.egyr.2022.01.187</t>
  </si>
  <si>
    <t>Energy &amp; Fuels</t>
  </si>
  <si>
    <t>0P0CY</t>
  </si>
  <si>
    <t>WOS:000783891300015</t>
  </si>
  <si>
    <t>Li, Yaguang/HOF-6064-2023; Luo, Jun/CAG-4333-2022</t>
  </si>
  <si>
    <t>CHINESE JOURNAL OF CATALYSIS</t>
  </si>
  <si>
    <t>0253-9837</t>
  </si>
  <si>
    <t>1872-2067</t>
  </si>
  <si>
    <t>CHINESE J CATAL</t>
  </si>
  <si>
    <t>Chin. J. Catal.</t>
  </si>
  <si>
    <t>Chemistry, Applied; Chemistry, Physical; Engineering, Chemical</t>
  </si>
  <si>
    <t>Hou, LQ; Yang, W; Li, Y; Wang, P; Jiang, B; Xu, C; Zhang, CX; Huang, GY; Yang, F; Li, YF</t>
  </si>
  <si>
    <t>Hou, Liqiang; Yang, Wang; Li, Yun; Wang, Peng; Jiang, Bo; Xu, Chong; Zhang, Chengxiao; Huang, Guoyong; Yang, Fan; Li, Yongfeng</t>
  </si>
  <si>
    <t>Dual-template endowing N, O co-doped hierarchically porous carbon from potassium citrate with high capacitance and rate capability for supercapacitors</t>
  </si>
  <si>
    <t>Dual template; Hierarchically porous carbon; Pseudocapacitive species; Rate performance; Supercapacitors</t>
  </si>
  <si>
    <t>FACILE SYNTHESIS; ENERGY-STORAGE; PERFORMANCE; NITROGEN; NANOSHEETS; ELECTRODE; STRATEGY; SURFACE; PORES</t>
  </si>
  <si>
    <t>Engineering hierarchically porous architecture with large ion accessible surface area and abundant pseudocapacitive sites is highly desired for carbon materials to achieve high energy density and high rate capability in supercapacitors. In particular, designing a facile strategy for one-step synthesis of such carbon materials with multiple synergistic effects is full of challenges. Herein, we develop a one-pot strategy with dual template to synthesize N, O co-doped hierarchically porous carbon nanosheets (NOPC). The optimal NOPC possesses a large surface area (2557 m(2) g(-1)) with hierarchical pore network and high pore volume (1.6 cm(3) g(-1)), as well as abundant pseudocapacitive active species. Consequently, in the three-electrode cell, the resultant NOPC electrodes produce an outstanding specific capacitance of 527F g(-1) at a current density of 1 A g(-1), and a high rate capability of 246F g(-1) even up to 200 A g(-1). In addition, the assembled symmetric supercapacitors yield a high energy density of 14.5 Wh kg(-1) at 250 W kg(-1), and remain 8.5 Wh kg(-1) even the power density as high as 25 kW kg(-1). Such performance can outperform those of most recently reported carbon-based materials. In view of the facile synthetic route, available raw material, and encouraging performance, this work paves a new prospect to construct advanced carbon-based materials toward practical energy-related applications.</t>
  </si>
  <si>
    <t>[Hou, Liqiang; Yang, Wang; Li, Yun; Wang, Peng; Jiang, Bo; Xu, Chong; Zhang, Chengxiao; Huang, Guoyong; Yang, Fan; Li, Yongfeng] China Univ Petr, State Key Lab Heavy Oil Proc, Beijing 102249, Changping, Peoples R China</t>
  </si>
  <si>
    <t>Yang, W; Li, YF (通讯作者)，China Univ Petr, State Key Lab Heavy Oil Proc, Beijing 102249, Changping, Peoples R China.</t>
  </si>
  <si>
    <t>wyang@cup.edu.cn; yfli@cup.edu.cn</t>
  </si>
  <si>
    <t>Zhang, Chengxiao/0000-0001-8801-2871</t>
  </si>
  <si>
    <t>National Natural Science Foundation of China [21908245, 21776308, 52022109]; Science Foundation of China University of Petroleum, Beijing [2462018YJRC009, 2462020YXZZ016]; Beijing Municipal Natural Science Foundation [2202047]</t>
  </si>
  <si>
    <t>National Natural Science Foundation of China(National Natural Science Foundation of China (NSFC)); Science Foundation of China University of Petroleum, Beijing; Beijing Municipal Natural Science Foundation(Beijing Natural Science Foundation)</t>
  </si>
  <si>
    <t>We gratefully acknowledge the financial supports from the National Natural Science Foundation of China (Nos. 21908245, 21776308 and 52022109), Science Foundation of China University of Petroleum, Beijing (Nos. 2462018YJRC009 and 2462020YXZZ016) and Beijing Municipal Natural Science Foundation (No. 2202047).</t>
  </si>
  <si>
    <t>10.1016/j.cej.2021.129289</t>
  </si>
  <si>
    <t>MAR 2021</t>
  </si>
  <si>
    <t>SG1UJ</t>
  </si>
  <si>
    <t>WOS:000653229500266</t>
  </si>
  <si>
    <t>Ren, Xiaohang/J-5360-2019; Cheng, Cheng/HMP-1494-2023; Dong, Kangyin/O-3354-2019</t>
  </si>
  <si>
    <t>Ren, Xiaohang/0000-0002-9097-580X; Cheng, Cheng/0000-0003-3468-831X; Dong, Kangyin/0000-0002-5776-1498</t>
  </si>
  <si>
    <t>Tang, Ming/ABD-9218-2021; Ji, Wei-Qiang/K-5762-2017</t>
  </si>
  <si>
    <t>Ji, Wei-Qiang/0000-0002-1299-9742</t>
  </si>
  <si>
    <t>Central South University; University of Southampton; Shanxi University Finance &amp; Economics; China University of Petroleum; Zhejiang University of Technology</t>
  </si>
  <si>
    <t>Ren, Xiaohang/J-5360-2019; Cheng, Cheng/HMP-1494-2023</t>
  </si>
  <si>
    <t>Wang, Lu/0000-0002-7988-2741; Gao, Yangqin/0000-0002-2486-6621; Ge, Lei/0000-0002-7510-7334</t>
  </si>
  <si>
    <t>li, weijun/AAM-9848-2020; Li, Neng/V-8235-2019</t>
  </si>
  <si>
    <t>li, weijun/0000-0002-8783-6227; Li, Neng/0000-0001-9633-6702</t>
  </si>
  <si>
    <t>Yan, Ruqiang/A-9776-2012; Wang, Jinjiang/AAT-5754-2020; Mao, Kezhi/A-5025-2011; /AAD-1562-2020</t>
  </si>
  <si>
    <t>Dai, DS; Xu, H; Ge, L; Han, CC; Gao, YQ; Li, SS; Lu, Y</t>
  </si>
  <si>
    <t>Dai, Dongsheng; Xu, Hao; Ge, Lei; Han, Changcun; Gao, Yangqin; Li, Songsong; Lu, Yan</t>
  </si>
  <si>
    <t>In-situ synthesis of CoP co-catalyst decorated Zn0.5Cd0.5S photocatalysts with enhanced photocatalytic hydrogen production activity under visible light irradiation</t>
  </si>
  <si>
    <t>Zn0.5Cd0.5S nanorods; Photocatalyst; CoP; Water splitting; Visible light</t>
  </si>
  <si>
    <t>REDUCED GRAPHENE OXIDE; CARBON QUANTUM DOTS; METAL SULFIDE; NANOWIRE ARRAYS; EVOLUTION; WATER; TIO2; H-2; CDS; NANOCRYSTALS</t>
  </si>
  <si>
    <t>The generation of hydrogen (H-2) through photocatalytic water splitting with the employment of various co-catalysts has attracted much attention. In this study, the CoP was successfully decorated on Zn0.5Cd0.5S as a highly efficient co-catalyst via a two-step in-situ chemical deposition method. The chemical as well as photophysical properties of the as-obtained CoP/Zn0.5Cd0.5S samples were characterized by X-ray diffractometry (XRD), Transmission electron microscope (TEM), UV-vis diffusion reflectance spectroscopy (DRS), X-ray photoelectron spectroscopy (XPS) and surface photovoltage spectroscopy (SPV). The CoP/Zn0.5Cd0.5S composite sample with 5% molar content showed the highest photo catalytic H-2 evolution activity with a corresponding H-2 evolution rate of 734 umol h(-1), which was about 20 times higher than that of pure Zn0.5Cd0.5S sample and 2 times higher than Pt loaded Zn0.5Cd0.5S sample under visible light irradiation. The photocatalytic activity of the CoP/Zn0.5Cd0.5S composite sample was stable even after 4 cycling photocatalytic experiments. A possible mechanism on the photocatalytic enhancement of CoP was systematically investigated, which can provide a novel concept for the synthesis of other desirable photocatalytic materials with high photocatalytic performance. (C) 2017 Elsevier B.V. All rights reserved.</t>
  </si>
  <si>
    <t>[Dai, Dongsheng; Ge, Lei] China Univ Petr, Coll Sci, State Key Lab Heavy Oil Proc, 18 Fuxue Rd, Beijing 102249, Peoples R China; [Dai, Dongsheng; Xu, Hao; Ge, Lei; Han, Changcun; Gao, Yangqin; Li, Songsong; Lu, Yan] China Univ Petr, Coll Sci, Dept Mat Sci &amp; Engn, Beijing 102249, Peoples R China</t>
  </si>
  <si>
    <t>Ge, L (通讯作者)，China Univ Petr, State Key Lab Heavy Oil Proc, 18 Fuxue Rd, Beijing 102249, Peoples R China.</t>
  </si>
  <si>
    <t>National Science Foundation of China [51572295, 21003157, 21273285]; Beijing Nova Program [2008B76]; Science Foundation of China University of Petroleum, Beijing [KY112012-06-20, 2462016YXBS05]</t>
  </si>
  <si>
    <t>This work was financially supported by the National Science Foundation of China (Grant No. 51572295, 21003157 and 21273285), Beijing Nova Program (Grant No. 2008B76), and Science Foundation of China University of Petroleum, Beijing (Grant No. KY112012-06-20 and 2462016YXBS05).</t>
  </si>
  <si>
    <t>NOV 15</t>
  </si>
  <si>
    <t>10.1016/j.apcatb.2017.06.014</t>
  </si>
  <si>
    <t>FA0WS</t>
  </si>
  <si>
    <t>WOS:000405158000043</t>
  </si>
  <si>
    <t>Yan, Ruqiang/0000-0003-4341-6535; Mao, Kezhi/0000-0002-9191-8604; Yan, Ruqiang/0000-0002-1250-4084; Wang, Jinjiang/0000-0003-0163-4446</t>
  </si>
  <si>
    <t>Grand, Stephen/B-4238-2011; Yongshun, Chen/AAG-6816-2020</t>
  </si>
  <si>
    <t>Huang, JW; Gao, H; Wan, SH; Chen, Y</t>
  </si>
  <si>
    <t>Huang, Jiwei; Gao, Han; Wan, Shaohua; Chen, Ying</t>
  </si>
  <si>
    <t>AoI-aware energy control and computation offloading for industrial IoT</t>
  </si>
  <si>
    <t>FUTURE GENERATION COMPUTER SYSTEMS-THE INTERNATIONAL JOURNAL OF ESCIENCE</t>
  </si>
  <si>
    <t>Age of Information (AoI); Computation offloading; Deep Reinforcement Learning (DRL); Industrial Internet of Things (IIoT)</t>
  </si>
  <si>
    <t>AGE; INFORMATION; INTERNET</t>
  </si>
  <si>
    <t>In Industrial Internet of Things (IIoT), a large volume of data is collected periodically by IoT devices, and timely data routing and processing are important requirements. Age of Information (AoI), which is a metric to evaluate the freshness of status information in data processing, has become one of the most important objectives in IIoT. In this paper, considering limited communication, computation and energy resources on IoT devices, we jointly study the optimal AoI-aware energy control and computation offloading problem within a dynamic IIoT scenario with multiple IoT devices and multiple edge servers. Based on extensive analysis of real-life IoT dataset, Markovian queueing models are constructed to capture the dynamics of IoT devices and edge servers, and their corresponding analyses are provided. With the quantitative analytical results, we formulate a dynamic Markov decision problem with the objective of minimizing the long-term energy consumption while satisfying AoI constraints for real-time data processing. To solve the problem, we apply Deep Reinforcement Learning (DRL) techniques for adapting to large-scale dynamic IIoT environments, and design an intelligent Energy Control and Computation Offloading (ECCO) algorithm. Extensive simulation experiments are conducted based on real-world dataset, and the comparison results illustrate the superiority of our ECCO algorithm over both existing DRL and non-DRL algorithms.(c) 2022 Elsevier B.V. All rights reserved.</t>
  </si>
  <si>
    <t>[Huang, Jiwei; Gao, Han] China Univ Petr, Beijing Key Lab Petr Data Min, Beijing 102249, Peoples R China; [Wan, Shaohua] Univ Elect Sci &amp; Technol China, Shenzhen Inst Adv Study, Shenzhen 518110, Peoples R China; [Chen, Ying] Beijing Informat Sci &amp; Technol Univ, Sch Comp Sci, Beijing 100101, Peoples R China</t>
  </si>
  <si>
    <t>Wan, SH (通讯作者)，Univ Elect Sci &amp; Technol China, Shenzhen Inst Adv Study, Shenzhen 518110, Peoples R China.;Chen, Y (通讯作者)，Beijing Informat Sci &amp; Technol Univ, Sch Comp Sci, Beijing 100101, Peoples R China.</t>
  </si>
  <si>
    <t>huangjw@cup.edu.cn; 2021211248@student.cup.edu.cn; shaohua.wan@uestc.edu.cn; chenying@bistu.edu.cn</t>
  </si>
  <si>
    <t>National Natural Science Founda-tion of China; Beijing Nova Program; Beijing Natural Science Foundation; R&amp;D Program of Beijing Municipal Education Commission;  [61972414];  [62172438];  [61902029];  [Z201100006820082];  [4202066];  [KM202011232015]</t>
  </si>
  <si>
    <t xml:space="preserve">National Natural Science Founda-tion of China(National Natural Science Foundation of China (NSFC)); Beijing Nova Program(Beijing Municipal Science &amp; Technology Commission); Beijing Natural Science Foundation(Beijing Natural Science Foundation); R&amp;D Program of Beijing Municipal Education Commission; ; ; ; ; ; </t>
  </si>
  <si>
    <t>Acknowledgment This work is supported by National Natural Science Founda-tion of China (Nos. 61972414, 62172438 and 61902029) , Beijing Nova Program (No. Z201100006820082) , Beijing Natural Science Foundation (No. 4202066) , and R&amp;D Program of Beijing Municipal Education Commission (No. KM202011232015) .</t>
  </si>
  <si>
    <t>0167-739X</t>
  </si>
  <si>
    <t>1872-7115</t>
  </si>
  <si>
    <t>FUTURE GENER COMP SY</t>
  </si>
  <si>
    <t>Futur. Gener. Comp. Syst.</t>
  </si>
  <si>
    <t>10.1016/j.future.2022.09.007</t>
  </si>
  <si>
    <t>Computer Science, Theory &amp; Methods</t>
  </si>
  <si>
    <t>Computer Science</t>
  </si>
  <si>
    <t>5I4PG</t>
  </si>
  <si>
    <t>WOS:000868340000003</t>
  </si>
  <si>
    <t>Yang, JM; Jing, LQ; Zhu, XW; Zhang, W; Deng, JJ; She, YB; Nie, KQ; Wei, YC; Li, HM; Xu, H</t>
  </si>
  <si>
    <t>Yang, Jinman; Jing, Liquan; Zhu, Xingwang; Zhang, Wei; Deng, Jiujun; She, Yuanbin; Nie, Kaiqi; Wei, Yuechang; Li, Huaming; Xu, Hui</t>
  </si>
  <si>
    <t>Modulating electronic structure of lattice O-modified orange polymeric carbon nitrogen to promote photocatalytic CO2 conversion</t>
  </si>
  <si>
    <t>CO 2 photoreduction; Polymeric carbon nitrogen; Electronic structure; Non-metal modification; Activation</t>
  </si>
  <si>
    <t>DOPED G-C3N4; OXYGEN; NITRIDE</t>
  </si>
  <si>
    <t>Adsorption and activation of CO2, and high carriers transform efficiency are of great significance for improving the CO2 photoreduction performance. However, electronic structure regulation plays an important role in the dynamical behavior of carriers. In this study, O atoms were successfully introduced into polymeric carbon ni-trogen to synthesize an orange O-modified polymeric carbon nitrogen and achieve the rearrangement of electron density distribution, which promotes the adsorption and activation of CO2 and efficient separation and migration of carriers. DFT calculation demonstrates that the O atoms perform as the dominant active sites and reduce the free energy of determining step. Moreover, the introduction of O atoms broadens the light absorption range by changing the electronic layer structure of polymeric carbon nitrogen. Therefore, the fabricated O-modified polymeric carbon nitrogen exhibits significant performance. Under visible light irradiation, the CO generation efficiency achieved a 10-fold boost. We synthesize theory and experiment to highlight the important role of modulating electronic structure in designing photocatalysts.</t>
  </si>
  <si>
    <t>[Yang, Jinman; Jing, Liquan; Zhang, Wei; Deng, Jiujun; Li, Huaming; Xu, Hui] Jiangsu Univ, Sch Chem &amp; Chem Engn, Inst Energy Res, Zhenjiang 212013, Jiangsu, Peoples R China; [Zhu, Xingwang] Yangzhou Univ, Coll Environm Sci &amp; Engn, Yangzhou 225009, Jiangsu, Peoples R China; [She, Yuanbin] Zhejiang Univ Technol, Coll Chem Engn, Hangzhou 310014, Zhejiang, Peoples R China; [Nie, Kaiqi] Chinese Acad Sci, Inst High Energy Phys, Beijing 100049, Peoples R China; [Wei, Yuechang] China Univ Petr, State Key Lab Heavy Oil Proc, Beijing 102249, Peoples R China</t>
  </si>
  <si>
    <t>Jiangsu University; Yangzhou University; Zhejiang University of Technology; Chinese Academy of Sciences; Institute of High Energy Physics, CAS; China University of Petroleum</t>
  </si>
  <si>
    <t>Li, HM; Xu, H (通讯作者)，Jiangsu Univ, Sch Chem &amp; Chem Engn, Inst Energy Res, Zhenjiang 212013, Jiangsu, Peoples R China.;She, YB (通讯作者)，Zhejiang Univ Technol, Coll Chem Engn, Hangzhou 310014, Zhejiang, Peoples R China.</t>
  </si>
  <si>
    <t>sheyb@zjut.edu.cn; lhm@ujs.edu.cn; xh@ujs.edu.cn</t>
  </si>
  <si>
    <t>National Natural Science Foundation of China [22075113, 22138011]; High-tech Research Key Laboratory of Zhenjiang [SS2018002]; Jiangsu Provincial Agricultural Science and Technology Independent Innovation Fund [CX(21)3067]; Natural Science Foundation of Jiangsu Province [BK20220598]; Priority Academic Program Development of Jiangsu Higher Education Institutions; High-Performance Computing Platform of Jiangsu University</t>
  </si>
  <si>
    <t>National Natural Science Foundation of China(National Natural Science Foundation of China (NSFC)); High-tech Research Key Laboratory of Zhenjiang; Jiangsu Provincial Agricultural Science and Technology Independent Innovation Fund; Natural Science Foundation of Jiangsu Province(Natural Science Foundation of Jiangsu Province); Priority Academic Program Development of Jiangsu Higher Education Institutions; High-Performance Computing Platform of Jiangsu University</t>
  </si>
  <si>
    <t>This study was supported by the National Natural Science Foundation of China (22075113, 22138011), High-tech Research Key Laboratory of Zhenjiang (SS2018002), Jiangsu Provincial Agricultural Science and Technology Independent Innovation Fund (CX(21)3067), Natural Science Foundation of Jiangsu Province (BK20220598), The Priority Academic Program Development of Jiangsu Higher Education Institutions and the High-Performance Computing Platform of Jiangsu University. Prof. Ziran Chen at Sichuan Vocational and Technical College generously provided us with the access to Vienna ab-initio simulation package.</t>
  </si>
  <si>
    <t>10.1016/j.apcatb.2022.122005</t>
  </si>
  <si>
    <t>5G6VF</t>
  </si>
  <si>
    <t>WOS:000867133600002</t>
  </si>
  <si>
    <t>Zhou, TT; Jiang, S; Han, T; Zhu, SP; Cai, YA</t>
  </si>
  <si>
    <t>Zhou, Taotao; Jiang, Shan; Han, Te; Zhu, Shun-Peng; Cai, Yinan</t>
  </si>
  <si>
    <t>A physically consistent framework for fatigue life prediction using probabilistic physics-informed neural network</t>
  </si>
  <si>
    <t>INTERNATIONAL JOURNAL OF FATIGUE</t>
  </si>
  <si>
    <t>Fatigue life prediction; Probabilistic physics -informed neural network; Physical knowledge; Scientific machine learning; S-N curve</t>
  </si>
  <si>
    <t>SCATTER; CURVES</t>
  </si>
  <si>
    <t>Machine learning has drawn growing attention from the areas of fatigue, fracture, and structural integrity. However, most current studies are fully data-driven and may contradict the underpinning physical knowledge. To address this issue, we propose a physically consistent framework for fatigue life prediction that uses a probabilistic physics-informed neural network (PINN) to incorporate the physics underpinning the fatigue mechanism. Particularly, we consider the scatter of the fatigue life using a probabilistic neural network with the output to parametrize the fatigue life distribution. Then use neural networks' inherent backpropagation capa-bilities to automatically compute the derivatives that represent the physical knowledge. Finally, construct a composite loss function to encode the derivatives with certain physical constraints and uses a negative log -likelihood function to consider both failure data and run-out data. This enforces the network training process to learn a continuous function that describes the stress-life relationship satisfying both experimental data and physical knowledge. We demonstrate the proposed framework with sensitivity analysis and a comparison to the fully data-driven neural networks and the conventional statistical methods using the fatigue test data of three different materials. The results show that the proposed framework has a robust performance to effectively reflect the underlying physical knowledge and prevent overfitting issues. The findings provide a better understanding of neural networks' application to fatigue life prediction and suggest that one should be cautious when using a fully data-driven approach in scientific applications.</t>
  </si>
  <si>
    <t>[Zhou, Taotao] China Univ Petr, Coll Safety &amp; Ocean Engn, Beijing, Peoples R China; [Zhou, Taotao] Minist Emergency Management, Key Lab Oil &amp; Gas Safety &amp; Emergency Technol, Beijing, Peoples R China; [Jiang, Shan] Minzu Univ China, Sch Informat Engn, Beijing, Peoples R China; [Han, Te] Tsinghua Univ, Dept Energy &amp; Power Engn, Beijing, Peoples R China; [Zhu, Shun-Peng] Univ Elect Sci &amp; Technol China, Sch Mech &amp; Elect Engn, Chengdu, Peoples R China; [Cai, Yinan] MIT, Dept Nucl Sci &amp; Engn, Cambridge, MA USA</t>
  </si>
  <si>
    <t>China University of Petroleum; Minzu University of China; Tsinghua University; University of Electronic Science &amp; Technology of China; Massachusetts Institute of Technology (MIT)</t>
  </si>
  <si>
    <t>Jiang, S (通讯作者)，Minzu Univ China, Sch Informat Engn, Beijing, Peoples R China.</t>
  </si>
  <si>
    <t>zhoutt@cup.edu.cn; jshan@muc.edu.cn; hant15@tsinghua.org.cn; zspeng2007@uestc.edu.cn; yncai@alum.mit.edu</t>
  </si>
  <si>
    <t>Na-tional Natural Science Foundation of China;  [52105167]</t>
  </si>
  <si>
    <t xml:space="preserve">Na-tional Natural Science Foundation of China(National Natural Science Foundation of China (NSFC)); </t>
  </si>
  <si>
    <t>Acknowledgement The research of the author ?Shan Jiang? was supported by the Na-tional Natural Science Foundation of China (No. 52105167) .</t>
  </si>
  <si>
    <t>0142-1123</t>
  </si>
  <si>
    <t>1879-3452</t>
  </si>
  <si>
    <t>INT J FATIGUE</t>
  </si>
  <si>
    <t>Int. J. Fatigue</t>
  </si>
  <si>
    <t>10.1016/j.ijfatigue.2022.107234</t>
  </si>
  <si>
    <t>Engineering, Mechanical; Materials Science, Multidisciplinary</t>
  </si>
  <si>
    <t>Engineering; Materials Science</t>
  </si>
  <si>
    <t>5B4CW</t>
  </si>
  <si>
    <t>WOS:000863519600001</t>
  </si>
  <si>
    <t>Jia, Bao/0000-0003-1953-0696</t>
  </si>
  <si>
    <t>Fan, BM; Zhao, XQ; Liu, ZN; Xiang, Y; Zheng, XW</t>
  </si>
  <si>
    <t>Fan, Baomin; Zhao, Xiaoqi; Liu, Zining; Xiang, Yong; Zheng, Xingwen</t>
  </si>
  <si>
    <t>Inter-component synergetic corrosion inhibition mechanism of Passiflora edulia Sims shell extract for mild steel in pickling solution: Experimental, DFT and reactive dynamics investigations</t>
  </si>
  <si>
    <t>SUSTAINABLE CHEMISTRY AND PHARMACY</t>
  </si>
  <si>
    <t>Waste cycling; Interfacial protection; Density functional theory; Reactive dynamics simulation</t>
  </si>
  <si>
    <t>GREEN INHIBITOR; CARBON-STEEL; HCL; EXPLORATION; LEVEL</t>
  </si>
  <si>
    <t>Green components (PESE) were extracted from Passiflora edulia Sims shell for alleviating the corrosion of mild steel (M-steel) during acidic pickling from eco-friendly and waste-cycling perspectives. Constituents prevailing in PESE were confirmed by physicochemical identifica-tions. Weight loss, electrochemical, surface and solution analyses were employed to assess the anticorrosive efficacy of PESE for M-steel in 1 M HCl medium. PESE emerged the temperature -and concentration-dependent inhibitory effect on M-steel; the inhibition efficiency augmented with the increase in PESE dosage under a constant temperature; while, elevating temperature improved the anticorrosive capacity with an efficiency of 95.82% with 0.5 g/L PESE in HCl so-lution at 328 K. Electrochemical assays indicated the simultaneous inhibition of anodic and cathodic reactions over M-steel with PESE, which increased the charge transfer resistance due to adsorption. Owing to the isolation of PESE layer, the surface morphology of M-steel was main-tained with the restrained increase in microroughness; besides, the chelation between iron oxides and PESE constituents reinforced the protection efficacy of adsorbed layer. Electronic-/atomic -scale modellings in-depth revealed the anticorrosive mechanism of PESE, in which interactions were captured among the proposed compounds. Overall, favorable adsorption, chelation with corroded species and inter-component synergy constituted the anticorrosive capacity of eco-friendly PESE.</t>
  </si>
  <si>
    <t>[Fan, Baomin; Zhao, Xiaoqi; Liu, Zining] Beijing Technol &amp; Business Univ, Coll Chem &amp; Mat Engn, Beijing 100048, Peoples R China; [Xiang, Yong] China Univ Petr, Coll Mech &amp; Transportat Engn, Beijing 102249, Peoples R China; [Zheng, Xingwen] Sichuan Univ Sci &amp; Engn, Key Lab Mat Corros &amp; Protect Sichuan Prov, Zigong 643000, Peoples R China</t>
  </si>
  <si>
    <t>Beijing Technology &amp; Business University; China University of Petroleum; Sichuan University of Science &amp; Engineering</t>
  </si>
  <si>
    <t>Fan, BM (通讯作者)，Beijing Technol &amp; Business Univ, Coll Chem &amp; Mat Engn, Beijing 100048, Peoples R China.</t>
  </si>
  <si>
    <t>fanbaomin@btbu.edu.cn</t>
  </si>
  <si>
    <t>Beijing Natural Science Foundation [2192016, 2222074]; National Natural Science Foundation of China [21606005]; Support Project of High level Teachers in Beijing Municipal Universities in the Period of 13th Five-year Plan [CIT TCD201904042]; Opening Project of Material Corrosion and Protection Key Laboratory of Sichuan Province [CIT TCD201904042];  [2021CL20]</t>
  </si>
  <si>
    <t xml:space="preserve">Beijing Natural Science Foundation(Beijing Natural Science Foundation); National Natural Science Foundation of China(National Natural Science Foundation of China (NSFC)); Support Project of High level Teachers in Beijing Municipal Universities in the Period of 13th Five-year Plan; Opening Project of Material Corrosion and Protection Key Laboratory of Sichuan Province; </t>
  </si>
  <si>
    <t>This work is supported by Beijing Natural Science Foundation (2192016, 2222074) , National Natural Science Foundation of China (21606005) , Support Project of High level Teachers in Beijing Municipal Universities in the Period of 13th Five-year Plan (CIT &amp; TCD201904042) and Opening Project of Material Corrosion and Protection Key Laboratory of Sichuan Province (2021CL20) .</t>
  </si>
  <si>
    <t>2352-5541</t>
  </si>
  <si>
    <t>SUSTAIN CHEM PHARM</t>
  </si>
  <si>
    <t>SUSTAIN. CHEM. PHARM.</t>
  </si>
  <si>
    <t>10.1016/j.scp.2022.100821</t>
  </si>
  <si>
    <t>Chemistry, Multidisciplinary; Green &amp; Sustainable Science &amp; Technology; Environmental Sciences</t>
  </si>
  <si>
    <t>Chemistry; Science &amp; Technology - Other Topics; Environmental Sciences &amp; Ecology</t>
  </si>
  <si>
    <t>4F6QP</t>
  </si>
  <si>
    <t>WOS:000848634800003</t>
  </si>
  <si>
    <t>Chen, SY; Liu, JF; Zhang, Q; Teng, F; McLellan, BC</t>
  </si>
  <si>
    <t>Chen, Siyuan; Liu, Jiangfeng; Zhang, Qi; Teng, Fei; McLellan, Benjamin C.</t>
  </si>
  <si>
    <t>A critical review on deployment planning and risk analysis of carbon capture, utilization, and storage (CCUS) toward carbon neutrality</t>
  </si>
  <si>
    <t>CCUS; Carbonneutrality; Deploymentpathways; Planninglayout; Riskanalysis</t>
  </si>
  <si>
    <t>CCS INVESTMENT EVALUATION; CO2 GEOLOGICAL STORAGE; 2 DEGREES-C; DIOXIDE CAPTURE; PINCH ANALYSIS; POWER-PLANTS; ECONOMIC-PROSPECTS; CHINA; OPTIMIZATION; PROJECT</t>
  </si>
  <si>
    <t>With the proposal to achieve carbon neutrality by the mid-21st century, carbon capture, utilization, and storage (CCUS) as a critical negative carbon technology is receiving extensive attention and concerns around the world. Under this context, the development of CCUS and relevant literature both have been experiencing an upsurge. However, the actual scale of CCUS is still far behind our expectations, especially, the various risks and un-certainties associated with its deployment planning have not yet been addressed clearly. Therefore, this paper provides an overview of model-based CCUS deployment pathways toward carbon neutrality, as well as the associated risks of financial, technical, environmental, health and safety (EHS) aspects. On this basis, we scru-tinize the potential challenges that could lead to the pace of CCUS deployment inconsistent with the need to achieve a carbon-neutral target. The results suggest that the Golden Age of CCUS deployment lies from 2040 to 2060 in the world, while 2030-2050 for China. Furthermore, we found that inadequate exploration in geologic storage capacity also creates a critical conundrum for CCUS deployment and optimization, apart from typical challenges including high failure rate of projects, the lack of financial support and market stimulus, as well as incomplete regulation framework and risk-sharing mechanism. Lastly, this paper points out the further potential research direction, followed by policy implications and recommendations.</t>
  </si>
  <si>
    <t>[Chen, Siyuan] Beijing Inst Technol, Sch Management &amp; Econ, Beijing 100081, Peoples R China; [Liu, Jiangfeng; Zhang, Qi; Teng, Fei] China Univ Petr, Sch Econ &amp; Management, Beijing 102249, Peoples R China; [Liu, Jiangfeng; Zhang, Qi; Teng, Fei] China Univ Petr, Acad Chinese Energy Strategy, Beijing 102249, Peoples R China; [Teng, Fei] Chinese Acad Sci, Natl Sci Lib, Beijing, Peoples R China; [McLellan, Benjamin C.] Kyoto Univ, Grad Sch Energy Sci, Kyoto, Japan</t>
  </si>
  <si>
    <t>Beijing Institute of Technology; China University of Petroleum; China University of Petroleum; Chinese Academy of Sciences; National Science Library, CAS; Kyoto University</t>
  </si>
  <si>
    <t>Zhang, Q (通讯作者)，China Univ Petr, Sch Econ &amp; Management, Beijing 102249, Peoples R China.</t>
  </si>
  <si>
    <t>ZhangQi56@tsinghua.org.cn</t>
  </si>
  <si>
    <t>teng, fei/HNI-1377-2023; McLellan, Benjamin/HLH-5239-2023</t>
  </si>
  <si>
    <t>McLellan, Benjamin/0000-0002-4802-3864; Liu, Jiangfeng/0000-0001-7537-868X</t>
  </si>
  <si>
    <t>National Natural Science Fund of China [72104021, 71974197]</t>
  </si>
  <si>
    <t>National Natural Science Fund of China(National Natural Science Foundation of China (NSFC))</t>
  </si>
  <si>
    <t>The authors gratefully acknowledge the support provided by the National Natural Science Fund of China (Nos. 72104021 &amp; 71974197) .</t>
  </si>
  <si>
    <t>1879-0690</t>
  </si>
  <si>
    <t>10.1016/j.rser.2022.112537</t>
  </si>
  <si>
    <t>JUN 2022</t>
  </si>
  <si>
    <t>3F1JT</t>
  </si>
  <si>
    <t>WOS:000830429400001</t>
  </si>
  <si>
    <t>Li, H; Zong, HX; Li, SZ; Jin, SB; Chen, Y; Cabral, MJ; Chen, B; Huang, QW; Chen, Y; Ren, Y; Yu, KY; Han, S; Ding, XD; Sha, G; Lian, JS; Liao, XZ; Ma, E; Sun, J</t>
  </si>
  <si>
    <t>Li, Heng; Zong, Hongxiang; Li, Suzhi; Jin, Shenbao; Chen, Yan; Cabral, Matthew J.; Chen, Bing; Huang, Qianwei; Chen, Yan; Ren, Yang; Yu, Kaiyuan; Han, Shuang; Ding, Xiangdong; Sha, Gang; Lian, Jianshe; Liao, Xiaozhou; Ma, En; Sun, Jun</t>
  </si>
  <si>
    <t>Uniting tensile ductility with ultrahigh strength via composition undulation</t>
  </si>
  <si>
    <t>NANOCRYSTALLINE NICKEL; DISLOCATION BEHAVIOR; FRICTION STRESS; STRAIN-RATE; GRAIN; DEFORMATION; DEPENDENCE; STABILITY; METALS; COBALT</t>
  </si>
  <si>
    <t>Metals with nanocrystalline grains have ultrahigh strengths approaching two gigapascals. However, such extreme grain-boundary strengthening results in the loss of almost all tensile ductility, even when the metal has a face-centred-cubic structure-the most ductile of all crystal structures(1-3). Here we demonstrate that nanocrystalline nickel-cobalt solid solutions, although still a face-centred-cubic single phase, show tensile strengths of about 2.3 gigapascals with a respectable ductility of about 16 per cent elongation to failure. This unusual combination of tensile strength and ductility is achieved by compositional undulation in a highly concentrated solid solution. The undulation renders the stacking fault energy and the lattice strains spatially varying over length scales in the range of one to ten nanometres, such that the motion of dislocations is thus significantly affected. The motion of dislocations becomes sluggish, promoting their interaction, interlocking and accumulation, despite the severely limited space inside the nanocrystalline grains. As a result, the flow stress is increased, and the dislocation storage is promoted at the same time, which increases the strain hardening and hence the ductility. Meanwhile, the segment detrapping along the dislocation line entails a small activation volume and hence an increased strain-rate sensitivity, which also stabilizes the tensile flow. As such, an undulating landscape resisting dislocation propagation provides a strengthening mechanism that preserves tensile ductility at high flow stresses.</t>
  </si>
  <si>
    <t>[Li, Heng; Chen, Yan; Han, Shuang; Lian, Jianshe] Jilin Univ, Key Lab Automobile Mat, Minist Educ, Changchun, Peoples R China; [Li, Heng; Chen, Yan; Han, Shuang; Lian, Jianshe] Jilin Univ, Coll Mat Sci &amp; Engn, Changchun, Peoples R China; [Li, Heng; Cabral, Matthew J.; Huang, Qianwei; Liao, Xiaozhou] Univ Sydney, Sch Aerosp Mech &amp; Mechatron Engn, Sydney, NSW, Australia; [Li, Heng; Zong, Hongxiang; Li, Suzhi; Chen, Bing; Chen, Yan; Ding, Xiangdong; Ma, En; Sun, Jun] Xi An Jiao Tong Univ, State Key Lab Mech Behav Mat, Xian, Peoples R China; [Jin, Shenbao; Sha, Gang] Nanjing Univ Sci &amp; Technol, Sch Mat Sci &amp; Engn, Herbert Greiter Inst Nanosci, Nanjing, Peoples R China; [Ren, Yang] City Univ Hong Kong, Dept Phys, Kowloon, Hong Kong, Peoples R China; [Yu, Kaiyuan] China Univ Petr, Dept Mat Sci &amp; Engn, Beijing, Peoples R China; [Ren, Yang] City Univ Hong Kong, Ctr Neutron Scattering, Kowloon, Hong Kong, Peoples R China</t>
  </si>
  <si>
    <t>Jilin University; Jilin University; University of Sydney; Xi'an Jiaotong University; Nanjing University of Science &amp; Technology; City University of Hong Kong; China University of Petroleum; City University of Hong Kong</t>
  </si>
  <si>
    <t>Han, S (通讯作者)，Jilin Univ, Key Lab Automobile Mat, Minist Educ, Changchun, Peoples R China.;Han, S (通讯作者)，Jilin Univ, Coll Mat Sci &amp; Engn, Changchun, Peoples R China.;Liao, XZ (通讯作者)，Univ Sydney, Sch Aerosp Mech &amp; Mechatron Engn, Sydney, NSW, Australia.;Ding, XD; Ma, E (通讯作者)，Xi An Jiao Tong Univ, State Key Lab Mech Behav Mat, Xian, Peoples R China.;Sha, G (通讯作者)，Nanjing Univ Sci &amp; Technol, Sch Mat Sci &amp; Engn, Herbert Greiter Inst Nanosci, Nanjing, Peoples R China.</t>
  </si>
  <si>
    <t>shuanghan@jlu.edu.cn; dingxd@mail.xjtu.edu.cn; gang.sha@njust.edu.cn; xiaozhou.liao@sydney.edu.au; maen@xjtu.edu.cn</t>
  </si>
  <si>
    <t>National Natural Science Foundation of China [51931004, 51601067, 52171011, 51571120, 51604156, 91963112]; 111 Project 2.0 [BP2018008]; Science and Technology Development Program of Jilin Province [20160520007JH]; Program for JLU Science and Technology Innovative Research Team (JLUSTIRT) [2017TD-09]; Australian Research Council [DP190102243]; Microscopy Australia node at the University of Sydney (Sydney Microscopy Microanalysis); DOE Office of Science [DE-AC02-06CH11357]</t>
  </si>
  <si>
    <t>National Natural Science Foundation of China(National Natural Science Foundation of China (NSFC)); 111 Project 2.0; Science and Technology Development Program of Jilin Province; Program for JLU Science and Technology Innovative Research Team (JLUSTIRT); Australian Research Council(Australian Research Council); Microscopy Australia node at the University of Sydney (Sydney Microscopy Microanalysis); DOE Office of Science(United States Department of Energy (DOE))</t>
  </si>
  <si>
    <t>This research was supported by the National Natural Science Foundation of China (grant numbers 51931004, 51601067, 52171011, 51571120, 51604156 and 91963112), 111 Project 2.0 (grant number BP2018008), the Science and Technology Development Program of Jilin Province (grant number 20160520007JH) and the Program for JLU Science and Technology Innovative Research Team (JLUSTIRT, 2017TD-09). X.L. was supported by the Australian Research Council (DP190102243). H.L. acknowledges the support by the China Scholarship Council, and USYD and XJTU for hosting her as a visiting student. E.M. acknowledges XJTU for hosting his research at the Center for Alloy Innovation and Design. The scientific and technical input and support from the Microscopy Australia node at the University of Sydney (Sydney Microscopy &amp; Microanalysis) is appreciated. This research used resources of the Advanced Photon Source, a US Department of Energy (DOE) Office of Science User Facility operated for the DOE Office of Science by Argonne National Laboratory under contract number DE-AC02-06CH11357. We are grateful to G. X. Sun for his assistance in nanoindentation tests and data analysis, Y. Yang and S. Sun for their help with artwork, and Z. J. Fang for his help with processing the synchrotron XRD data.</t>
  </si>
  <si>
    <t>APR 14</t>
  </si>
  <si>
    <t>10.1038/s41586-022-04459-w</t>
  </si>
  <si>
    <t>0M9OF</t>
  </si>
  <si>
    <t>WOS:000782478700014</t>
  </si>
  <si>
    <t>Gong, YX; Yao, JS; Wang, P; Li, ZX; Zhou, HJ; Xu, CM</t>
  </si>
  <si>
    <t>Gong, Yixuan; Yao, Jiasai; Wang, Ping; Li, Zhenxing; Zhou, Hongjun; Xu, Chunming</t>
  </si>
  <si>
    <t>Perspective of hydrogen energy and recent progress in electrocatalytic water splitting</t>
  </si>
  <si>
    <t>CHINESE JOURNAL OF CHEMICAL ENGINEERING</t>
  </si>
  <si>
    <t>Hydrogen energy; Hydrogen production; Renewable energy; Nanomaterials; Electrocatalytic water splitting</t>
  </si>
  <si>
    <t>OXYGEN-EVOLUTION REACTION; LAYERED DOUBLE HYDROXIDE; COBALT-MOLYBDENUM; ORGANIC FRAMEWORK; COP NANOCRYSTALS; MOS2 NANOSHEETS; GRAPHENE OXIDE; CARBON CLOTH; EFFICIENT; CATALYSTS</t>
  </si>
  <si>
    <t>As a secondary energy with great commercialization potential, hydrogen energy has been widely studied due to the high calorific value, clean combustion products and various reduction methods. At present, the blueprint of hydrogen energy economy in the world is gradually taking shape. Compared with the traditional high-energy consuming methane steam reforming hydrogen production method, the electrocatalytic water splitting hydrogen production stands out among other process of hydrogen production owning to the mild reaction conditions, high-purity hydrogen generation and sustainable production process. Basing on current technical economy situation, the highly electric power cost limits the further promotion of electrocatalytic water splitting hydrogen production process. Consequently, the rational design and development of low overpotential and high stability electrocatalytic water splitting catalysts are critical toward the realization of low-cost hydrogen production technology. In this review, we summarize the existing hydrogen production methods, elaborate the reaction mechanism of the electrocatalytic water splitting reaction under acidic and alkaline conditions and the recent progress of the respective catalysts for the two half-reactions. The structure-activity relationship of the catalyst was deep-going discussed, together with the prospects of electrocatalytic water splitting and the current challenges, aiming at provide insights for electrocatalytic water splitting catalyst development and its industrial applications. (c) 2022 The Chemical Industry and Engineering Society of China, and Chemical Industry Press Co., Ltd. All rights reserved.</t>
  </si>
  <si>
    <t>[Gong, Yixuan; Yao, Jiasai; Wang, Ping; Li, Zhenxing; Zhou, Hongjun; Xu, Chunming] China Univ Petr, State Key Lab Heavy Oil Proc, Beijing 102249, Peoples R China</t>
  </si>
  <si>
    <t>Li, ZX; Zhou, HJ (通讯作者)，China Univ Petr, State Key Lab Heavy Oil Proc, Beijing 102249, Peoples R China.</t>
  </si>
  <si>
    <t>lizx@cup.edu.cn; zhhj63@163.com</t>
  </si>
  <si>
    <t>National Nature Science Foundation of China [22122113]; National Key Research &amp; Development Program of China [2021YFB4000405]</t>
  </si>
  <si>
    <t>National Nature Science Foundation of China(National Natural Science Foundation of China (NSFC)); National Key Research &amp; Development Program of China</t>
  </si>
  <si>
    <t>The authors acknowledge financial support from the National Nature Science Foundation of China (Grant No. 22122113) and National Key Research &amp; Development Program of China (Grant No. 2021YFB4000405) .</t>
  </si>
  <si>
    <t>CHEMICAL INDUSTRY PRESS CO LTD</t>
  </si>
  <si>
    <t>NO 13, QINGNIANHU SOUTH ST, DONGCHENG DIST, BEIJING 100011, PEOPLES R CHINA</t>
  </si>
  <si>
    <t>1004-9541</t>
  </si>
  <si>
    <t>2210-321X</t>
  </si>
  <si>
    <t>CHINESE J CHEM ENG</t>
  </si>
  <si>
    <t>Chin. J. Chem. Eng.</t>
  </si>
  <si>
    <t>10.1016/j.cjche.2022.02.010</t>
  </si>
  <si>
    <t>0V1VU</t>
  </si>
  <si>
    <t>WOS:000788133800016</t>
  </si>
  <si>
    <t>Song, Weiyu/B-5670-2013</t>
  </si>
  <si>
    <t>Hu, KS; Yang, YY; Zuo, J; Tian, WJ; Wang, YX; Duan, XG; Wang, SB</t>
  </si>
  <si>
    <t>Hu, Kunsheng; Yang, Yangyang; Zuo, Jian; Tian, Wenjie; Wang, Yuxian; Duan, Xiaoguang; Wang, Shaobin</t>
  </si>
  <si>
    <t>Emerging microplastics in the environment: Properties, distributions, and impacts</t>
  </si>
  <si>
    <t>CHEMOSPHERE</t>
  </si>
  <si>
    <t>Microplastics; Types; Shapes; Fate and transport; Toxicology</t>
  </si>
  <si>
    <t>PLASTIC DEBRIS; MARINE-ENVIRONMENT; DEGRADATION; WATER; WASTE; ACCUMULATION; POLLUTION; SEDIMENTS; FIBERS; DEPOSITION</t>
  </si>
  <si>
    <t>Microplastics (MPs) are emerging and recalcitrant micropollutants in the environment, which have attracted soaring interests from a wide range of research disciplines. To this end, numerous technologies have been devised to understand the properties, environmental behaviors, and potential impacts/hazards of MPs. Herein, we present a review on the properties, environmental distribution and possible impacts. In this review, a comprehensive introduction of the most universal types of MPs, their shapes and characters will be first presented. Then the distributions of MPs in the environment and the impacts on microbe, plants, and human will be reported. Finally, major challenges and directions will be discussed to provide some clues to the better understanding, control and migration of MPs pollution in future studies.</t>
  </si>
  <si>
    <t>[Hu, Kunsheng; Yang, Yangyang; Tian, Wenjie; Duan, Xiaoguang; Wang, Shaobin] Univ Adelaide, Sch Chem Engn &amp; Adv Mat, North Terrace, Adelaide, SA 5005, Australia; [Zuo, Jian] Univ Adelaide, Sch Architecture &amp; Built Environm, North Terrace, Adelaide, SA 5005, Australia; [Wang, Yuxian] China Univ Petr, State Key Lab Heavy Oil Proc, State Key Lab Petr Pollut Control, Beijing 102249, Peoples R China</t>
  </si>
  <si>
    <t>University of Adelaide; University of Adelaide; China University of Petroleum</t>
  </si>
  <si>
    <t>Duan, XG; Wang, SB (通讯作者)，Univ Adelaide, Sch Chem Engn &amp; Adv Mat, North Terrace, Adelaide, SA 5005, Australia.</t>
  </si>
  <si>
    <t>xiaoguang.duan@adelaide.edu.au; shaobin.wang@adelaide.edu.au</t>
  </si>
  <si>
    <t>Australian Research Council [DP200103206]; Australian Research Council [DP200103206] Funding Source: Australian Research Council</t>
  </si>
  <si>
    <t>Australian Research Council(Australian Research Council); Australian Research Council(Australian Research Council)</t>
  </si>
  <si>
    <t>Acknowledgement We acknowledge the financial support from the Australian Research Council (DP200103206) .</t>
  </si>
  <si>
    <t>0045-6535</t>
  </si>
  <si>
    <t>1879-1298</t>
  </si>
  <si>
    <t>Chemosphere</t>
  </si>
  <si>
    <t>10.1016/j.chemosphere.2022.134118</t>
  </si>
  <si>
    <t>0I0OU</t>
  </si>
  <si>
    <t>WOS:000779128300001</t>
  </si>
  <si>
    <t>Yao, Y; Zhang, HY; Hu, KS; Nie, G; Yang, YY; Wang, YX; Duan, XG; Wang, SB</t>
  </si>
  <si>
    <t>Yao, Yu; Zhang, Huayang; Hu, Kunsheng; Nie, Gang; Yang, Yangyang; Wang, Yuxian; Duan, Xiaoguang; Wang, Shaobin</t>
  </si>
  <si>
    <t>Carbon dots based photocatalysis for environmental applications</t>
  </si>
  <si>
    <t>JOURNAL OF ENVIRONMENTAL CHEMICAL ENGINEERING</t>
  </si>
  <si>
    <t>Carbon quantum dots; Photocatalysis; Hydrogen; Hydrogen peroxide; Pollutant removal</t>
  </si>
  <si>
    <t>GRAPHENE QUANTUM DOTS; CATALYTIC-OXIDATION; FORMATION MECHANISM; SCALE SYNTHESIS; DEGRADATION; NANOPARTICLES; COMPOSITE; NANODOTS; PEROXIDE; NITRIDE</t>
  </si>
  <si>
    <t>Carbon quantum dots (CQDs) have attracted intensive interest in the scientific community attributed to their quantum effect, non-toxicity, fluorescence, photoluminescence, and up-conversion properties, and have been extensively applied in sensing, biomedical, optoelectronic and catalysis fields. Especially, CQDs can act as photocatalysts and be used in energy and environmental areas, such as wastewater remediation and solar energy conversion to fuels and green chemicals. This review will briefly introduce the unique physicochemical properties of CQDs, such as light absorption, photoluminescence, and up-conversion luminescence. The advanced fabrication methods and modification strategies of CQDs will also be summarized. Finally, we will show the broad applications of CQDs in photocatalytic pollutant removal and hydrogen/hydrogen-peroxide production, discussing the structure-activity relationship of CQDs and their complexes in the field of catalysis. Lastly, the key issues and perspectives for future energy and environmental applications are presented. This comprehensive review will provide new insight and inspiration in the synthesis, improvement, and photocatalytic application of CQDs.</t>
  </si>
  <si>
    <t>[Yao, Yu; Zhang, Huayang; Hu, Kunsheng; Yang, Yangyang; Duan, Xiaoguang; Wang, Shaobin] Univ Adelaide, Sch Chem Engn &amp; Adv Mat, North Terrace, Adelaide, SA 5005, Australia; [Nie, Gang] Wuhan Univ, Dept Environm Sci &amp; Engn, Wuhan 430079, Peoples R China; [Wang, Yuxian] China Univ Petr, State Key Lab Heavy Oil Proc, 18 Fuxue Rd, Beijing 102249, Peoples R China</t>
  </si>
  <si>
    <t>University of Adelaide; Wuhan University; China University of Petroleum</t>
  </si>
  <si>
    <t>Australian Research Council [DP190103548, DE210100253]; Australian Research Council [DE210100253] Funding Source: Australian Research Council</t>
  </si>
  <si>
    <t>Acknowledgements This project was partially supported by the Australian Research Council (DP190103548 and DE210100253) .</t>
  </si>
  <si>
    <t>2213-2929</t>
  </si>
  <si>
    <t>2213-3437</t>
  </si>
  <si>
    <t>J ENVIRON CHEM ENG</t>
  </si>
  <si>
    <t>J. Environ. Chem. Eng.</t>
  </si>
  <si>
    <t>10.1016/j.jece.2022.107336</t>
  </si>
  <si>
    <t>0W6YU</t>
  </si>
  <si>
    <t>WOS:000789171400007</t>
  </si>
  <si>
    <t>Liu, YL; Rui, ZH; Yang, T; Dindoruk, B</t>
  </si>
  <si>
    <t>Liu, Yueliang; Rui, Zhenhua; Yang, Tao; Dindoruk, Birol</t>
  </si>
  <si>
    <t>Using propanol as an additive to CO2 for improving CO2 utilization and storage in oil reservoirs</t>
  </si>
  <si>
    <t>Propanol; Viscosity reduction; &lt;p&gt;CO2 solubility&lt;/p&gt;; &lt;p&gt;CO2 sequestration&lt;/p&gt;; Oil recovery</t>
  </si>
  <si>
    <t>ASSISTED GRAVITY DRAINAGE; IN-SITU COMBUSTION; HEAVY-OIL; CARBON-DIOXIDE; DIFFUSION-COEFFICIENTS; CLIMATE-CHANGE; STEAM; INJECTION; RECOVERY; PERFORMANCE</t>
  </si>
  <si>
    <t>CO2 flooding has been recognized as one of the major alternatives for CO2 emission reduction and as well as increasing in the recovery from the oil reservoirs. However, CO2 is scrutinized for its potential low efficiency for oil recovery coupled with CO2 storage for various reasons, mainly miscibility requirements, character of the oil and as well as the reservoir heterogeneity related complications. Furthermore, heavier (viscous) oils will lead to additional complications in terms of efficiency. In this study, propanol is proposed as a novel cosolvent to improve CO2 for heavy oil recovery, while assisting CO2 storage in oil reservoirs. Influence of propanol on the solubility of CO2 in heavy oil is first investigated to reveal the mechanism of propanol in assisting CO2 for oil viscosity reduction. Performance of propanol assisted CO2 flooding is then compared with that of propane assisted CO2 flooding to validate the potential of propanol as an additive to CO2 for heavy oil recovery while assisting CO2 storage in oil reservoirs. Results show that propanol results in the largest decrease in the viscosity of oil-phase by more than 50% compared to pure CO2 and propane by improving CO2 solubility in the oil-phase. Propanol assisted CO2 flooding has better performance in recovering heavy oil from the medium-permeability cores by more than 19% than propane assisted CO2 flooding, especially from the smaller pores. In addition, the flowback ratio is as high as 95% for propanol, suggesting that propanol can be used as a clean additive to CO2 for reservoir development. More importantly, compared to propane, propanol favors up to 13 % more CO2 storage in oil reservoirs, suggesting that propanol is also a suitable agent for assisting CO2 sequestration.</t>
  </si>
  <si>
    <t>[Liu, Yueliang; Rui, Zhenhua] China Univ Petr, State Key Lab Petr Resources &amp; Prospecting, Beijing 102249, Peoples R China; [Liu, Yueliang; Rui, Zhenhua] China Univ Petr, Coll Petr Engn, Beijing 102249, Peoples R China; [Liu, Yueliang; Rui, Zhenhua] China Univ Petr, Coll Carbon Neutral Future Technol, Beijing 102249, Peoples R China; [Yang, Tao] Ovre Stokkavei, Equinor, Stavanger, Norway; [Dindoruk, Birol] Univ Houston, Shell Int Explorat &amp; Prod Inc, Houston, TX 77004 USA</t>
  </si>
  <si>
    <t>China University of Petroleum; China University of Petroleum; China University of Petroleum; Equinor; Royal Dutch Shell; University of Houston System; University of Houston</t>
  </si>
  <si>
    <t>Rui, ZH (通讯作者)，China Univ Petr, State Key Lab Petr Resources &amp; Prospecting, Beijing 102249, Peoples R China.;Rui, ZH (通讯作者)，China Univ Petr, Coll Petr Engn, Beijing 102249, Peoples R China.;Rui, ZH (通讯作者)，China Univ Petr, Coll Carbon Neutral Future Technol, Beijing 102249, Peoples R China.</t>
  </si>
  <si>
    <t>Science Foundation of China university of Petroleum, Beijing [2462021YJRC012]; Funda-mental Research Funds for the Central Universities</t>
  </si>
  <si>
    <t>Science Foundation of China university of Petroleum, Beijing; Funda-mental Research Funds for the Central Universities(Fundamental Research Funds for the Central Universities)</t>
  </si>
  <si>
    <t>Acknowledgments We greatly acknowledge the financial support by Science Foundation of China university of Petroleum, Beijing (No.2462021QNXZ012) and Science Foundation of China university of Petroleum, Beijing (No.2462021YJRC012) . This research is also supported by the Funda-mental Research Funds for the Central Universities.</t>
  </si>
  <si>
    <t>10.1016/j.apenergy.2022.118640</t>
  </si>
  <si>
    <t>0P4OR</t>
  </si>
  <si>
    <t>WOS:000784201300007</t>
  </si>
  <si>
    <t>Wang, H; Wang, AQ; Wang, XQ; Zeng, XY; Xing, HJ</t>
  </si>
  <si>
    <t>Wang, Huan; Wang, Anqi; Wang, Xinqiao; Zeng, Xiangyin; Xing, Houjuan</t>
  </si>
  <si>
    <t>AMPK/PPAR-gamma/NF-kappa B axis participates in ROS-mediated apoptosis and autophagy caused by cadmium in pig liver</t>
  </si>
  <si>
    <t>ENVIRONMENTAL POLLUTION</t>
  </si>
  <si>
    <t>Cadmium; Pig; Liver; Apoptosis; Autophagy; AMPK/PPAR-gamma/NF-kappa B pathway</t>
  </si>
  <si>
    <t>ACTIVATED PROTEIN-KINASE; OXIDATIVE STRESS; HEMATOLOGICAL PARAMETERS; GROWTH-HORMONE; CELL-DEATH; INFLAMMATION; CONTRIBUTES; ZINC; ACCUMULATION; PATHWAY</t>
  </si>
  <si>
    <t>The experiment was conducted to investigate the effects of Cadmium (Cd) on growth performance, blood biochemical parameters, oxidative stress, hepatocyte apoptosis and autophagy of weaned piglets. A total of 12 healthy weaned piglets were randomly assigned to the control and the Cd group, which were fed with a basal diet and the basal diet supplemented with 15 +/- 0.242 mg/kg CdCl2 for 30 d, respectively. Our results demonstrated that Cd significantly decreased final body weight, average daily feed intake (ADFI), average daily gain (ADG) and increased feed-to-gain (F/G) ratio (P &lt; 0.05). For blood biochemical parameters, Cd treatment significantly decreased the red blood cell (RBC), hemoglobin (HGB), hematocrit (HCT), total protein, albumin, copper content and iron content (P &lt; 0.05). In addition, liver injury was observed in the Cd-exposed group. Our results also demonstrated that Cd exposure contributed to the production of ROS, activated the AMPK/PPAR-gamma/NF-kappa B pathway (increasing the expressions of P-AMPK/AMPK, NF-kappa B, I-kappa B-beta, COX-2, and iNOS, decreasing the expressions of PPAR-gamma and I-kappa B-alpha), finally induced autophagy (increasing the expressions of Beclin-1, the ratio of LC3-II/LC3-I and p62), and apoptosis (increasing the expressions of Bax, Bak, Caspase-9, and Caspase-3, decreasing the expression of Bcl-2). Overall, these findings revealed the vital role of AMPK/PPAR-gamma/NF-kappa B pathway in Cd-induced liver apoptosis and autophagy, which provided deeper insights into a better understanding of Cd-induced hepatotoxicity.</t>
  </si>
  <si>
    <t>[Wang, Huan; Wang, Anqi; Zeng, Xiangyin; Xing, Houjuan] Northeast Agr Univ, Coll Anim Sci &amp; Technol, Harbin 150030, Peoples R China; [Wang, Xinqiao] China Univ Petr, Coll Chem Engn &amp; Environm, Beijing 102249, Peoples R China</t>
  </si>
  <si>
    <t>Northeast Agricultural University - China; China University of Petroleum</t>
  </si>
  <si>
    <t>Xing, HJ (通讯作者)，Northeast Agr Univ, Coll Anim Sci &amp; Technol, Harbin 150030, Peoples R China.</t>
  </si>
  <si>
    <t>xhj19800319@126.com</t>
  </si>
  <si>
    <t>Project Fund of Academic Cadre of Northeast Agricultural University [203-54910912]; Earmarked Fund for China Agriculture Research System [CARS-35]</t>
  </si>
  <si>
    <t>Project Fund of Academic Cadre of Northeast Agricultural University; Earmarked Fund for China Agriculture Research System</t>
  </si>
  <si>
    <t>The study was supported by the Project Fund of Academic Cadre of Northeast Agricultural University (Project No. 203-54910912) and the Earmarked Fund for China Agriculture Research System (Project No. CARS-35).</t>
  </si>
  <si>
    <t>0269-7491</t>
  </si>
  <si>
    <t>1873-6424</t>
  </si>
  <si>
    <t>ENVIRON POLLUT</t>
  </si>
  <si>
    <t>Environ. Pollut.</t>
  </si>
  <si>
    <t>10.1016/j.envpol.2021.118659</t>
  </si>
  <si>
    <t>ZD7PI</t>
  </si>
  <si>
    <t>WOS:000758388100002</t>
  </si>
  <si>
    <t>Wang, Y; Li, DX; Li, J; Li, J; Fan, M; Han, MW; Liu, ZQ; Li, ZG; Kong, FX</t>
  </si>
  <si>
    <t>Wang, Yi; Li, Daxue; Li, Jian; Li, Jun; Fan, Mao; Han, Mengwei; Liu, Zequn; Li, Zhanguo; Kong, Fanxin</t>
  </si>
  <si>
    <t>Metal organic framework UiO-66 incorporated ultrafiltration membranes for simultaneous natural organic matter and heavy metal ions removal</t>
  </si>
  <si>
    <t>ENVIRONMENTAL RESEARCH</t>
  </si>
  <si>
    <t>Ultrafiltration membranes; UiO-66; Humic acid; Heavy metal ions removal</t>
  </si>
  <si>
    <t>THIN-FILM NANOCOMPOSITE; GRAPHENE OXIDE; COMPOSITE MEMBRANE; OSMOSIS MEMBRANES; HUMIC-ACID; ANTIFOULING PROPERTIES; MECHANICAL-PROPERTIES; IMPROVED PERFORMANCE; AQUEOUS-SOLUTIONS; ACTIVATED CARBON</t>
  </si>
  <si>
    <t>In this work, a new type of UiO-66 incorporated polysulfone (PSf) ultrafiltration (UF) membranes was fabricated to enhance antifouling properties and heavy metal ions removal efficiency. The UF membranes incorporating different loadings of the UiO-66 filler were prepared via the classical phase inversion process. These membranes unveiled enhanced hydrophilicity, porosity, water uptake, zeta potential, mechanical strength, permeability, and HA removal ratios due to the incorporation of hydrophilic UiO-66 fillers. Particularly, HA rejection ratios were observed to be approximately 93% for all the modified membranes, which was attributed to electrostatic repulsion interactions between the hydrophilic groups of HA and UiO-66. Moreover, the antifouling abilities of the modified membranes were evaluated and found to be much better with a high flux recovery ratio (FRR) of about 88% when compared to the blank PSf membrane (only around 34%). Moreover, the UiO-66 incorporated membranes were highly-effective in the removal of contaminants like heavy metal ions (Sr2+, Pb2+, Cd2+, and Cr6+) and HA at the same time. Overall, the PSf UF membranes incorporating UiO-66 opened up a new avenue to enhance the membrane hydrophilicity, permeability, antifouling properties as well as heavy metal ions removal abilities.</t>
  </si>
  <si>
    <t>[Wang, Yi; Li, Daxue; Li, Jian; Li, Jun; Fan, Mao; Han, Mengwei; Li, Zhanguo] State Key Lab NBC Civilian Protect, Beijing 102205, Peoples R China; [Wang, Yi; Li, Daxue; Liu, Zequn] Water Ind &amp; Environm Engn Technol Res Ctr, Chongqing 401311, Peoples R China; [Kong, Fanxin] China Univ Petr, Beijing Key Lab Oil &amp; Gas Pollut Control, State Key Lab Heavy Oil Proc, Beijing 102249, Peoples R China</t>
  </si>
  <si>
    <t>Li, J; Li, ZG (通讯作者)，State Key Lab NBC Civilian Protect, Beijing 102205, Peoples R China.;Kong, FX (通讯作者)，China Univ Petr, Beijing Key Lab Oil &amp; Gas Pollut Control, State Key Lab Heavy Oil Proc, Beijing 102249, Peoples R China.</t>
  </si>
  <si>
    <t>pjslj8071@126.com; lizhanguo@sklnbcpc.cn; kfx11@cup.edu.cn</t>
  </si>
  <si>
    <t>National Natural Science Foundation of China [22176218, 51708556]; Science Foundation of China University of Petroleum, Beijing [2462019BJR004]</t>
  </si>
  <si>
    <t>The authors acknowledge the financial support provided by the National Natural Science Foundation of China (No. 22176218 and No. 51708556) and Science Foundation of China University of Petroleum, Beijing (No. 2462019BJR004). Special thanks are given to Dr. Sanping Zhao, Dr. Yong Pan, Dr. Bo Chen and Dr. Xinggao Zhang from State Key Lab of NBC for Civilian Protection for the graph drawing introduction and language proofing.</t>
  </si>
  <si>
    <t>ACADEMIC PRESS INC ELSEVIER SCIENCE</t>
  </si>
  <si>
    <t>SAN DIEGO</t>
  </si>
  <si>
    <t>525 B ST, STE 1900, SAN DIEGO, CA 92101-4495 USA</t>
  </si>
  <si>
    <t>0013-9351</t>
  </si>
  <si>
    <t>1096-0953</t>
  </si>
  <si>
    <t>ENVIRON RES</t>
  </si>
  <si>
    <t>Environ. Res.</t>
  </si>
  <si>
    <t>10.1016/j.envres.2021.112651</t>
  </si>
  <si>
    <t>Environmental Sciences; Public, Environmental &amp; Occupational Health</t>
  </si>
  <si>
    <t>Environmental Sciences &amp; Ecology; Public, Environmental &amp; Occupational Health</t>
  </si>
  <si>
    <t>YU2SX</t>
  </si>
  <si>
    <t>WOS:000751898500001</t>
  </si>
  <si>
    <t>Chinese Academy of Sciences; Institute of Deep-Sea Science &amp; Engineering, CAS; Southern Marine Science &amp; Engineering Guangdong Laboratory; Southern Marine Science &amp; Engineering Guangdong Laboratory (Zhuhai); Laoshan Laboratory; Sinopec; China University of Petroleum</t>
  </si>
  <si>
    <t>Shen, Weijun/W-4364-2017; zhou, shangwen/P-7268-2015</t>
  </si>
  <si>
    <t>Shen, Weijun/0000-0003-3658-8670; zhou, shangwen/0000-0003-0426-9683</t>
  </si>
  <si>
    <t>Bu, Xianhui/L-9403-2013</t>
  </si>
  <si>
    <t>Bu, Xianhui/0000-0002-2994-4051</t>
  </si>
  <si>
    <t>Jiang, Shu/AAL-9260-2020; Hu, Tao/AAV-9734-2021</t>
  </si>
  <si>
    <t>UNIT-ROOT TESTS; ECONOMIC-GROWTH; ENERGY-CONSUMPTION; EMPIRICAL-EVIDENCE; CHINA; EFFICIENCY; REDUCTION; INTENSITY; IMPACTS; SECTOR</t>
  </si>
  <si>
    <t>Zhou, QX; Liu, YX; Li, T; Zhao, HZ; Alessi, DS; Liu, WT; Konhauser, KO</t>
  </si>
  <si>
    <t>Zhou, Qixing; Liu, Yuxia; Li, Tian; Zhao, Huazhang; Alessi, Daniel S.; Liu, Weitao; Konhauser, Kurt O.</t>
  </si>
  <si>
    <t>Cadmium adsorption to clay-microbe aggregates: Implications for marine heavy metals cycling</t>
  </si>
  <si>
    <t>GEOCHIMICA ET COSMOCHIMICA ACTA</t>
  </si>
  <si>
    <t>Synechococcus; Cell-clay aggregates; Metal adsorption; Surface complexation</t>
  </si>
  <si>
    <t>ACID-BASE PROPERTIES; COMPONENT ADDITIVITY APPROACH; SURFACE COMPLEXATION MODELS; PSEUDOMONAS-PUTIDA; ORGANIC-MATTER; BLACK SHALE; BACTERIA; MONTMORILLONITE; MICROORGANISMS; MINERALS</t>
  </si>
  <si>
    <t>Interactions between microorganisms and clay minerals influence the transport and cycling of metal contaminants in both marine and terrestrial environments. The present study was conducted to quantify the adsorption of dissolved cadmium, Cd (II), under seawater-like conditions to the marine cyanobacterium Synechococcus sp. PCC 7002, three common clay minerals (kaolinite, montmorillonite and illite), as well as cell-clay aggregates. We show here that the Synechococcus-only experiments removed the most Cd above pH 5.5, followed in decreasing order by aggregates of 50% cells:50% individual clays, aggregates of cells and all 3 clays, and individual clays. Electron microscope imaging showed that clays associated in a tangential edge-on orientation to the cells in Synechococcus-clay mineral aggregates. A non-electrostatic surface complexation modeling approach was used to fit Cd adsorption onto Synechococcus cells and individual clay minerals. The resulting Cd binding constants were then used in consort with surface functional group pKa values and site concentrations to accurately predict the extent of Cd adsorption onto the Synechococcus-clay mineral aggregates using the component additivity (CA) approach. We observed that the addition of cyanobacterial cells to clay mineral suspensions led to significantly larger mean aggregate sizes of clay minerals, enhancing the clay sedimentation rate. Although specifically focused on Cd, our study indicates that the ratio of bacterial plankton to clay minerals is an important determinant in terms of understanding the rate with which metals are transferred from the water column to the seafloor. (C) 2020 Elsevier Ltd. All rights reserved.</t>
  </si>
  <si>
    <t>[Zhou, Qixing; Li, Tian; Liu, Weitao] Nankai Univ, Coll Environm Sci &amp; Engn, Minist Educ, Key Lab Pollut Proc &amp; Environm Criteria, Tianjin 300350, Peoples R China; [Liu, Yuxia] China Univ Petr, State Key Lab Heavy Oil Proc, State Key Lab Petr Pollut Control, Beijing 102200, Peoples R China; [Zhao, Huazhang] Peking Univ, Coll Environm Sci &amp; Engn, Minist Educ, Key Lab Water &amp; Sediment Sci, Beijing 100871, Peoples R China; [Alessi, Daniel S.; Konhauser, Kurt O.] Univ Alberta, Dept Earth &amp; Atmospher Sci, Edmonton, AB T6G 2E3, Canada</t>
  </si>
  <si>
    <t>Nankai University; China University of Petroleum; Peking University; University of Alberta</t>
  </si>
  <si>
    <t>Zhou, QX (通讯作者)，Nankai Univ, Coll Environm Sci &amp; Engn, Minist Educ, Key Lab Pollut Proc &amp; Environm Criteria, Tianjin 300350, Peoples R China.</t>
  </si>
  <si>
    <t>zhouqx@nankai.edu.cn</t>
  </si>
  <si>
    <t>Liu, Weitao/0000-0003-1352-0243; Alessi, Daniel/0000-0002-8360-8251</t>
  </si>
  <si>
    <t>National Natural Science Foundation of China [21677080]; Shandong joint project [U1906222]; Ministry of Education, People's Republic of China [T2017002]; Fundamental Research Funds for the Central Universities [ZX20180412]; NSERC [RGPIN165831, RGPIN-04134]</t>
  </si>
  <si>
    <t>National Natural Science Foundation of China(National Natural Science Foundation of China (NSFC)); Shandong joint project; Ministry of Education, People's Republic of China(Ministry of Education, China); Fundamental Research Funds for the Central Universities(Fundamental Research Funds for the Central Universities); NSERC(Natural Sciences and Engineering Research Council of Canada (NSERC))</t>
  </si>
  <si>
    <t>This work was financially supported by the National Natural Science Foundation of China as a general project (grant No. 21677080) and a Shandong joint project (grant No. U1906222), the Ministry of Education, People's Republic of China as a 111 program (grant No. T2017002), and the Fundamental Research Funds for the Central Universities (ZX20180412). This work was also supported by NSERC Discovery Grants to KOK (RGPIN165831) and DSA (RGPIN-04134).</t>
  </si>
  <si>
    <t>0016-7037</t>
  </si>
  <si>
    <t>1872-9533</t>
  </si>
  <si>
    <t>GEOCHIM COSMOCHIM AC</t>
  </si>
  <si>
    <t>Geochim. Cosmochim. Acta</t>
  </si>
  <si>
    <t>10.1016/j.gca.2020.09.002</t>
  </si>
  <si>
    <t>OD3YV</t>
  </si>
  <si>
    <t>WOS:000579790500008</t>
  </si>
  <si>
    <t>Zhao, Yilong/0000-0001-8046-737X</t>
  </si>
  <si>
    <t>Chinese Academy of Sciences; Shanghai Advanced Research Institute, CAS; Zhangjiang Laboratory; Nanjing Tech University; Nanjing Tech University; Chinese Academy of Sciences; Shanghai Institute of Applied Physics, CAS; Chinese Academy of Sciences; University of Chinese Academy of Sciences, CAS; China University of Petroleum; Chinese Academy of Sciences; Institute of High Energy Physics, CAS; East China Normal University</t>
  </si>
  <si>
    <t>Guan, QW; Ma, JF; Yang, WJ; Zhang, R; Zhang, XJ; Dong, XX; Fan, YT; Cai, LL; Cao, Y; Zhang, YL; Li, NN; Xu, Q</t>
  </si>
  <si>
    <t>Guan, Qingwen; Ma, Junfei; Yang, Wenjing; Zhang, Rui; Zhang, Xiaojie; Dong, Xiaoxiao; Fan, Yuting; Cai, Lulu; Cao, Yi; Zhang, Yilin; Li, Neng; Xu, Quan</t>
  </si>
  <si>
    <t>Highly fluorescent Ti3C2 MXene quantum dots for macrophage labeling and Cu2+ ion sensing</t>
  </si>
  <si>
    <t>HYDROGEN EVOLUTION; POROUS CARBON; GRAPHENE; PHOTOLUMINESCENCE; EXFOLIATION; FACILE; CONVERSION; NANOSHEETS; OXIDATION; CRYSTALS</t>
  </si>
  <si>
    <t>Quantum dots, derived from two-dimensional (2D) materials, have shown promise in bioimaging, sensing and photothermal applications, and in white light emitting devices (WLEDs). Herein, nitrogen and phosphorus functionalized Ti3C2 MXene based quantum dots (N,P-MQDs) were successfully prepared through a top-bottom hydrothermal method. This type of photoluminescent quantum dots has realized green fluorescence for the first time at around 560 nm with a photoluminescence quantum yield (PLQY) of 20.1%, the highest ever reported; meanwhile, it also exhibits excellent photostability and pH resistance capacities. Comprehensive characterization and well-resolved density functional theory (DFT) calculation were implemented to determine the mechanism of fluorescence shift and enhancement. Furthermore, the N,P-MQDs have been proved to efficiently act as fluorescent probes for macrophage labeling. In addition, the high sensitivity of the N,P-MQDs toward Cu2+ ions made them a low cost, sensitive, environment-friendly, and label-free fluorescence platform for Cu2+ detection. The outstanding performance of Ti3C2 MXene based quantum dots has demonstrated their great potential to be used as promising fluorescent probes in the fields of biological imaging, optical sensing, photoelectric conversion, etc.</t>
  </si>
  <si>
    <t>[Guan, Qingwen; Ma, Junfei; Yang, Wenjing; Zhang, Rui; Zhang, Xiaojie; Dong, Xiaoxiao; Xu, Quan] China Univ Petr, Coll New Energy &amp; Mat Sci, Beijing Key Lab Biogas Upgrading Utilizat, State Key Lab Heavy Oil Proc, Beijing 102249, Peoples R China; [Fan, Yuting; Cai, Lulu] Univ Elect Sci &amp; Technol China, Sichuan Acad Med Sci, Dept Pharm, Chengdu 610072, Sichuan, Peoples R China; [Fan, Yuting; Cai, Lulu] Univ Elect Sci &amp; Technol China, Sch Med, Sichuan Prov Peoples Hosp, Chengdu 610072, Sichuan, Peoples R China; [Cao, Yi] Xiangtan Univ, Coll Chem, Xiangtan 411105, Peoples R China; [Zhang, Yilin] West Virginia Univ, Eugene Bennett Dept Chem, Morgantown, WV 26506 USA; [Li, Neng] Wuhan Univ Technol, State Key Lab Silicate Mat Architectures, Wuhan 430070, Hubei, Peoples R China</t>
  </si>
  <si>
    <t>China University of Petroleum; Sichuan Provincial People's Hospital; University of Electronic Science &amp; Technology of China; Sichuan Provincial People's Hospital; University of Electronic Science &amp; Technology of China; Xiangtan University; West Virginia University; Wuhan University of Technology</t>
  </si>
  <si>
    <t>Xu, Q (通讯作者)，China Univ Petr, Coll New Energy &amp; Mat Sci, Beijing Key Lab Biogas Upgrading Utilizat, State Key Lab Heavy Oil Proc, Beijing 102249, Peoples R China.;Cai, LL (通讯作者)，Univ Elect Sci &amp; Technol China, Sichuan Acad Med Sci, Dept Pharm, Chengdu 610072, Sichuan, Peoples R China.;Cai, LL (通讯作者)，Univ Elect Sci &amp; Technol China, Sch Med, Sichuan Prov Peoples Hosp, Chengdu 610072, Sichuan, Peoples R China.;Li, NN (通讯作者)，Wuhan Univ Technol, State Key Lab Silicate Mat Architectures, Wuhan 430070, Hubei, Peoples R China.</t>
  </si>
  <si>
    <t>lzxlulu@126.com; lineng@whut.edu.cn; xuquan@cup.edu.cn</t>
  </si>
  <si>
    <t>Li, Neng/S-1296-2017</t>
  </si>
  <si>
    <t>Li, Neng/0000-0001-9633-6702</t>
  </si>
  <si>
    <t>Beijing Nova Program Interdisciplinary Studies Cooperative Project [Z181100006218138]; Science Foundation of China University of Petroleum-Beijing [2462019QNXZ02, 2462018BJC004]; National Key Specialty Construction Project of Clinical Pharmacy [30305030698]; Research Funding of Sichuan Provincial People's Hospital [2017LY08]; National Natural Science Foundation of China [11604249]; Fok Ying-Tong Education Foundation for Young Teachers in the Higher Education Institutions of China [161008]; Fundamental Research Funds for the Central Universities [2019III034]</t>
  </si>
  <si>
    <t>Beijing Nova Program Interdisciplinary Studies Cooperative Project; Science Foundation of China University of Petroleum-Beijing; National Key Specialty Construction Project of Clinical Pharmacy; Research Funding of Sichuan Provincial People's Hospital; National Natural Science Foundation of China(National Natural Science Foundation of China (NSFC)); Fok Ying-Tong Education Foundation for Young Teachers in the Higher Education Institutions of China(Fok Ying Tung Education Foundation); Fundamental Research Funds for the Central Universities(Fundamental Research Funds for the Central Universities)</t>
  </si>
  <si>
    <t>We thank Beijing Nova Program Interdisciplinary Studies Cooperative Project (No. Z181100006218138), Science Foundation of China University of Petroleum-Beijing (No. 2462019QNXZ02, 2462018BJC004), National Key Specialty Construction Project of Clinical Pharmacy (30305030698), Research Funding of Sichuan Provincial People's Hospital (2017LY08), National Natural Science Foundation of China (11604249), the Fok Ying-Tong Education Foundation for Young Teachers in the Higher Education Institutions of China (161008), and the Fundamental Research Funds for the Central Universities (2019III034) for the support.</t>
  </si>
  <si>
    <t>AUG 14</t>
  </si>
  <si>
    <t>10.1039/c9nr04421c</t>
  </si>
  <si>
    <t>IV4HR</t>
  </si>
  <si>
    <t>WOS:000484234700005</t>
  </si>
  <si>
    <t>Guo, Z; Xie, YB; Xiao, JD; Zhao, ZJ; Wang, YX; Xu, ZM; Zhang, Y; Yin, LC; Cao, HB; Gong, JL</t>
  </si>
  <si>
    <t>Guo, Zhuang; Xie, Yongbin; Xiao, Jiadong; Zhao, Zhi-Jian; Wang, Yuxian; Xu, Zhaomeng; Zhang, Yi; Yin, Lichang; Cao, Hongbin; Gong, Jinlong</t>
  </si>
  <si>
    <t>Single-Atom Mn-N-4 Site-Catalyzed Peroxone Reaction for the Efficient Production of Hydroxyl Radicals in an Acidic Solution</t>
  </si>
  <si>
    <t>GRAPHITIC CARBON NITRIDE; RESONANCE RAMAN; WASTE-WATER; OZONATION; OXIDATION; OZONE; DECOMPOSITION; PEROXIDE; NITROGEN; SYNERGY</t>
  </si>
  <si>
    <t>The peroxone reaction between O-3 and H2O2 has been deemed a promising technology to resolve the increasingly serious water pollution problem by virtue of the generation of superactive hydroxyl radicals ((OH)-O-center dot), but it suffers greatly from an extremely limited reaction rate constant under acidic conditions (ca. less than 0.1 M-1 s(-1) at pH 3). This article describes a heterogeneous catalyst composed of single Mn atoms anchored on graphitic carbon nitride, which effectively overcomes such a drawback by altering the reaction pathway and thus dramatically promotes (OH)-O-center dot generation in acid solution. Combined experimental and theoretical studies demonstrate Mn-N-4 as the catalytically active sites. A distinctive catalytic pathway involving HO2 center dot formation by the activation of H2O2 is found, which gets rid of the restriction of HO2- as the essential initiator in the conventional peroxone reaction. This work offers a new pathway of using a low-cost and easily accessible single-atom catalyst (SAC) and could inspire more catalytic oxidation strategies.</t>
  </si>
  <si>
    <t>[Guo, Zhuang; Xie, Yongbin; Xu, Zhaomeng; Zhang, Yi; Cao, Hongbin] Chinese Acad Sci, Inst Proc Engn, Natl Engn Lab Hydromet Cleaner Prod Technol, Beijing Engn Res Ctr Proc Pollut Control, Beijing 100190, Peoples R China; [Guo, Zhuang; Xu, Zhaomeng] Univ Chinese Acad Sci, Beijing 100049, Peoples R China; [Xiao, Jiadong] Univ Utrecht, Debye Inst Nanomat Sci, Inorgan Chem &amp; Catalysis, Univ Weg 99, NL-3584 CG Utrecht, Netherlands; [Zhao, Zhi-Jian; Gong, Jinlong] Tianjin Univ, Collaborat Innovat Ctr Chem Sci &amp; Engn Tianjin, Sch Chem Engn &amp; Technol, Key Lab Green Chem Technol,Minist Educ, Tianjin 300072, Peoples R China; [Wang, Yuxian] China Univ Petr, State Key Lab Heavy Oil Proc, 18 Fuxue Rd, Beijing 102249, Peoples R China; [Yin, Lichang] Chinese Acad Sci, Inst Met Res, Shenyang Natl Lab Mat Sci, 72 Wenhua Rd, Shenyang 110016, Liaoning, Peoples R China</t>
  </si>
  <si>
    <t>Chinese Academy of Sciences; Institute of Process Engineering, CAS; Chinese Academy of Sciences; University of Chinese Academy of Sciences, CAS; Utrecht University; Tianjin University; China University of Petroleum; Chinese Academy of Sciences; Institute of Metal Research, CAS</t>
  </si>
  <si>
    <t>Cao, HB (通讯作者)，Chinese Acad Sci, Inst Proc Engn, Natl Engn Lab Hydromet Cleaner Prod Technol, Beijing Engn Res Ctr Proc Pollut Control, Beijing 100190, Peoples R China.;Gong, JL (通讯作者)，Tianjin Univ, Collaborat Innovat Ctr Chem Sci &amp; Engn Tianjin, Sch Chem Engn &amp; Technol, Key Lab Green Chem Technol,Minist Educ, Tianjin 300072, Peoples R China.;Yin, LC (通讯作者)，Chinese Acad Sci, Inst Met Res, Shenyang Natl Lab Mat Sci, 72 Wenhua Rd, Shenyang 110016, Liaoning, Peoples R China.</t>
  </si>
  <si>
    <t>lcyin@imr.ac.cn; hbcao@ipe.ac.cn; jlgong@tju.edu.cn</t>
  </si>
  <si>
    <t>Gong, Jinlong/0000-0001-7263-318X; xie, yongbing/0000-0002-5592-9883; Xiao, Jiadong/0000-0001-9130-5376</t>
  </si>
  <si>
    <t>National Natural Science Foundation of China [51425405, 51472249, 21525626]; Beijing Natural Science Foundation [8172043]; Program of Introducing Talents of Discipline to Universities [B06006]</t>
  </si>
  <si>
    <t>National Natural Science Foundation of China(National Natural Science Foundation of China (NSFC)); Beijing Natural Science Foundation(Beijing Natural Science Foundation); Program of Introducing Talents of Discipline to Universities(Ministry of Education, China - 111 Project)</t>
  </si>
  <si>
    <t>We thank Prof. Ning Yan and Maxi Hulsey from the National University of Singapore for their assistance with EXAFS analysis. The theoretical calculations in this work were performed on TianHe-1(A) at the National Supercomputer Center in Tianjin and on Tianhe-2 at the National Supercomputer Center in Guangzhou. This work was supported by the National Natural Science Foundation of China (51425405, 51472249, and 21525626), the Beijing Natural Science Foundation (8172043), and the Program of Introducing Talents of Discipline to Universities (B06006).</t>
  </si>
  <si>
    <t>JUL 31</t>
  </si>
  <si>
    <t>10.1021/jacs.9b04569</t>
  </si>
  <si>
    <t>IN9SH</t>
  </si>
  <si>
    <t>WOS:000479018200042</t>
  </si>
  <si>
    <t>Wu, Keliu/F-8287-2016; Dong, Xiaohu/D-9233-2016</t>
  </si>
  <si>
    <t>Yang, XQ; Yu, XL; Jing, MZ; Song, WY; Liu, J; Ge, MF</t>
  </si>
  <si>
    <t>Yang, Xueqin; Yu, Xiaolin; Jing, Meizan; Song, Weiyu; Liu, Jian; Ge, Maofa</t>
  </si>
  <si>
    <t>Defective MnxZr1-xO2 Solid Solution for the Catalytic Oxidation of Toluene: Insights into the Oxygen Vacancy Contribution</t>
  </si>
  <si>
    <t>molecular oxygen activation; MnxZr1-xO2 solid solution; toluene oxidation; oxygen vacancy contribution; DFT calculations</t>
  </si>
  <si>
    <t>FORMALDEHYDE OXIDATION; CO OXIDATION; OXIDE; NANOPARTICLES; REDUCIBILITY; SPECTROSCOPY; PEROVSKITES; SELECTIVITY; ACTIVATION; ADSORPTION</t>
  </si>
  <si>
    <t>Oxygen vacancy is conducive to molecular oxygen adsorption and activation, and it is necessary to estimate its contribution on catalysts, especially the doped system for volatile organic compound (VOC) oxidation. Herein, a series of doped MnxZr1-xO2 catalysts with oxygen vacancy were prepared by partially substituting Zr4+ in a zirconia with low-valent manganese (Mn2+). Compared with the corresponding mechanically mixed samples (MB-x) without oxygen vacancy, MnxZr1-xO2 catalysts exhibited better toluene conversion and specific reaction rate, where the differential values were calculated to estimate the contribution of oxygen vacancy on catalytic performance. The increase in oxygen vacancy concentrations in MnxZr1-xO2 catalysts can boost the differential values, implying the enhancement of oxygen vacancy contribution. Density functional theory (DFT) calculations further confirmed the contribution of oxygen vacancy, and molecular oxygen is strongly absorbed and activated on a defective Mn-doped c-ZrO2 (111) surface with oxygen vacancy rather than a perfect m-ZrO2 (-111) surface or a perfect Mn-doped c-ZrO2 (111) surface, thus resulting in the significant improvement in catalytic activity for toluene oxidation. In situ DRIFTS spectra revealed that the oxygen vacancy can alter the toluene degradation pathway and accelerate the intermediates to convert into CO2 and H2O, thus leading to a low activation energy and high specific reaction rate.</t>
  </si>
  <si>
    <t>[Yang, Xueqin; Yu, Xiaolin; Ge, Maofa] Chinese Acad Sci, Inst Chem, State Key Lab Struct Chem Unstable &amp; Stable Speci, CAS Res Educ Ctr Excellence Mol Sci,BNLMS, Beijing 100190, Peoples R China; [Yang, Xueqin; Yu, Xiaolin; Ge, Maofa] Univ Chinese Acad Sci, Beijing 100049, Peoples R China; [Jing, Meizan; Song, Weiyu; Liu, Jian] China Univ Petr, Coll Sci, State Key Lab Heavy Oil Proc, Beijing 102249, Peoples R China; [Ge, Maofa] Chinese Acad Sci, Inst Urban Environm, Ctr Excellence Reg Atmospher Environm, Xiamen 361021, Peoples R China</t>
  </si>
  <si>
    <t>Chinese Academy of Sciences; Institute of Chemistry, CAS; Chinese Academy of Sciences; University of Chinese Academy of Sciences, CAS; China University of Petroleum; Chinese Academy of Sciences; Institute of Urban Environment, CAS</t>
  </si>
  <si>
    <t>Yu, XL; Ge, MF (通讯作者)，Chinese Acad Sci, Inst Chem, State Key Lab Struct Chem Unstable &amp; Stable Speci, CAS Res Educ Ctr Excellence Mol Sci,BNLMS, Beijing 100190, Peoples R China.;Yu, XL; Ge, MF (通讯作者)，Univ Chinese Acad Sci, Beijing 100049, Peoples R China.;Ge, MF (通讯作者)，Chinese Acad Sci, Inst Urban Environm, Ctr Excellence Reg Atmospher Environm, Xiamen 361021, Peoples R China.</t>
  </si>
  <si>
    <t>icecoolyu@iccas.ac.cn; gemaofa@iccas.ac.cn</t>
  </si>
  <si>
    <t>Yang, Xueqin/0000-0001-5506-2186; ge, mao fa/0000-0002-1771-9359</t>
  </si>
  <si>
    <t>National Natural Science Foundation of China [91544227, 21777166]; National Key Research and Development Program of China [2016YFC0202202]; Beijing Synchrotron Radiation Laboratory</t>
  </si>
  <si>
    <t>National Natural Science Foundation of China(National Natural Science Foundation of China (NSFC)); National Key Research and Development Program of China; Beijing Synchrotron Radiation Laboratory</t>
  </si>
  <si>
    <t>This project was supported by the National Natural Science Foundation of China (91544227 and 21777166), the National Key Research and Development Program of China (2016YFC0202202), and the Beijing Synchrotron Radiation Laboratory. The authors would like to acknowledge Prof. Xing Zhang from the Institute of Chemistry, Chinese Academy of Sciences (ICCAS), for his help with HRTEM characterization.</t>
  </si>
  <si>
    <t>JAN 9</t>
  </si>
  <si>
    <t>10.1021/acsami.8b17062</t>
  </si>
  <si>
    <t>HH2PR</t>
  </si>
  <si>
    <t>WOS:000455561200076</t>
  </si>
  <si>
    <t>TRANSITION ZONE BENEATH; NORTH CHINA CRATON; SHEAR VELOCITY STRUCTURE; LITHOSPHERIC THICKNESS; INTRAPLATE VOLCANISM; ADJOINT TOMOGRAPHY; SUBDUCTION ZONES; DEEP SUBDUCTION; STAGNANT SLAB; TRAVEL-TIMES</t>
  </si>
  <si>
    <t>Zhang, XH; Hattar, K; Chen, YX; Shao, L; Li, J; Sun, C; Yu, KY; Li, N; Taheri, ML; Wang, HY; Wang, J; Nastasi, M</t>
  </si>
  <si>
    <t>Zhang, Xinghang; Hattar, Khalid; Chen, Youxing; Shao, Lin; Li, Jin; Sun, Cheng; Yu, Kaiyuan; Li, Nan; Taheri, Mitra L.; Wang, Haiyan; Wang, Jian; Nastasi, Michael</t>
  </si>
  <si>
    <t>Radiation damage in nanostructured materials</t>
  </si>
  <si>
    <t>PROGRESS IN MATERIALS SCIENCE</t>
  </si>
  <si>
    <t>Radiation damage; Nanomaterials; Modeling; In situ radiation; Defect sinks; Materials design</t>
  </si>
  <si>
    <t>STACKING-FAULT TETRAHEDRON; EQUATION-OF-STATE; MOLECULAR-DYNAMICS SIMULATION; AUSTENITIC STAINLESS-STEEL; HEAVY-ION IRRADIATION; HIGH-TEMPERATURE EMBRITTLEMENT; IN-SITU TEM; DISPERSION-STRENGTHENED STEELS; HIGH ELECTRICAL-CONDUCTIVITY; TEMPERED MARTENSITIC STEELS</t>
  </si>
  <si>
    <t>Materials subjected to high dose irradiation by energetic particles often experience severe damage in the form of drastic increase of defect density, and significant degradation of their mechanical and physical properties. Extensive studies on radiation effects in materials in the past few decades show that, although nearly no materials are immune to radiation damage, the approaches of deliberate introduction of certain types of defects in materials before radiation are effective in mitigating radiation damage. Nanostructured materials with abundant internal defects have been extensively investigated for various applications. The field of radiation damage in nanostructured materials is an exciting and rapidly evolving arena, enriched with challenges and opportunities. In this review article, we summarize and analyze the current understandings on the influence of various types of internal defect sinks on reduction of radiation damage in primarily nanostructured metallic materials, and partially on nanoceramic materials. We also point out open questions and future directions that may significantly improve our fundamental understandings on radiation damage in nanomaterials. The integration of extensive research effort, resources and expertise in various fields may eventually lead to the design of advanced nanomaterials with unprecedented radiation tolerance. (C) 2018 Elsevier Ltd. All rights reserved.</t>
  </si>
  <si>
    <t>[Zhang, Xinghang; Li, Jin; Wang, Haiyan] Purdue Univ, Sch Mat Engn, W Lafayette, IN 47907 USA; [Hattar, Khalid] Sandia Natl Labs, Dept Radiat Solid Interact, POB 5800, Albuquerque, NM 87185 USA; [Chen, Youxing; Li, Nan] Los Alamos Natl Lab, MPA CINT, Los Alamos, NM 87545 USA; [Shao, Lin] Texas A&amp;M Univ, Dept Nucl Engn, College Stn, TX 77843 USA; [Sun, Cheng] Idaho Natl Lab, Mat &amp; Fuels Complex, Idaho Falls, ID 83415 USA; [Yu, Kaiyuan] China Univ Petr, Dept Mat Sci &amp; Engn, Beijing 102246, Peoples R China; [Taheri, Mitra L.] Drexel Univ, Dept Mat Sci &amp; Engn, Philadelphia, PA 19104 USA; [Wang, Haiyan] Purdue Univ, Sch Elect &amp; Comp Engn, W Lafayette, IN 47907 USA; [Wang, Jian; Nastasi, Michael] Univ Nebraska, Dept Mech &amp; Mat Engn, Lincoln, NE 68583 USA; [Nastasi, Michael] Univ Nebraska, Nebraska Ctr Energy Sci Res, Lincoln, NE 68583 USA</t>
  </si>
  <si>
    <t>Purdue University System; Purdue University; Purdue University West Lafayette Campus; United States Department of Energy (DOE); Sandia National Laboratories; United States Department of Energy (DOE); Los Alamos National Laboratory; Texas A&amp;M University System; Texas A&amp;M University College Station; United States Department of Energy (DOE); Idaho National Laboratory; China University of Petroleum; Drexel University; Purdue University System; Purdue University; Purdue University West Lafayette Campus; University of Nebraska System; University of Nebraska Lincoln; University of Nebraska System; University of Nebraska Lincoln</t>
  </si>
  <si>
    <t>Zhang, XH (通讯作者)，Purdue Univ, Sch Mat Engn, W Lafayette, IN 47907 USA.</t>
  </si>
  <si>
    <t>xzhang98@purdue.edu</t>
  </si>
  <si>
    <t>NSF-DMR-Metallic Materials and Nanostructures Program [1643915]; NSF [1611380, 1728419, 1130589]; U.S. Department of Energy, Office of Science, Basic Energy Sciences [DE-SC0008274]; Natural National Science Foundation of China [51501225]; DoE Office of Nuclear Energy, Nuclear Energy Enabling Technologies [DE-NE0000533]; U.S. Office of Naval Research [N00014-17-1-2087, N00014-16-1-2778]; LDRD program at Sandia National Laboratories; Division of Materials Science and Engineering, Office of Basic Energy Sciences, U.S. Department of Energy; U.S. Department of Energy's National Nuclear Security Administration [DE-NA-0003525]; US Department of Energy (DOE) Office of Science [DE-AC52-06NA25396]; Sandia National Laboratories [DEAC04-94AL85000]; INL Laboratory Directed Research AMP; Development (LDRD) Program under DOE Idaho Operations Office [DE-AC07-05ID14517]; Nebraska Center for Energy Sciences Research; U.S. Department of Energy through the Los Alamos National Laboratory (LANL)/Laboratory Directed Research AMP; Development (LDRD) Program; Direct For Mathematical &amp; Physical Scien; Division Of Materials Research [1643915] Funding Source: National Science Foundation; Div Of Civil, Mechanical, &amp; Manufact Inn; Directorate For Engineering [1130589, 1728419] Funding Source: National Science Foundation</t>
  </si>
  <si>
    <t>NSF-DMR-Metallic Materials and Nanostructures Program; NSF(National Science Foundation (NSF)); U.S. Department of Energy, Office of Science, Basic Energy Sciences(United States Department of Energy (DOE)); Natural National Science Foundation of China(National Natural Science Foundation of China (NSFC)); DoE Office of Nuclear Energy, Nuclear Energy Enabling Technologies(United States Department of Energy (DOE)); U.S. Office of Naval Research(Office of Naval Research); LDRD program at Sandia National Laboratories; Division of Materials Science and Engineering, Office of Basic Energy Sciences, U.S. Department of Energy(United States Department of Energy (DOE)); U.S. Department of Energy's National Nuclear Security Administration(National Nuclear Security Administration); US Department of Energy (DOE) Office of Science(United States Department of Energy (DOE)); Sandia National Laboratories(United States Department of Energy (DOE)); INL Laboratory Directed Research AMP; Development (LDRD) Program under DOE Idaho Operations Office; Nebraska Center for Energy Sciences Research; U.S. Department of Energy through the Los Alamos National Laboratory (LANL)/Laboratory Directed Research AMP; Development (LDRD) Program; Direct For Mathematical &amp; Physical Scien; Division Of Materials Research(National Science Foundation (NSF)NSF - Directorate for Mathematical &amp; Physical Sciences (MPS)); Div Of Civil, Mechanical, &amp; Manufact Inn; Directorate For Engineering(National Science Foundation (NSF)NSF - Directorate for Engineering (ENG))</t>
  </si>
  <si>
    <t>We acknowledge Prof. Engang Fu from Peking University and Dr. Qing Su from University of Nebraska, Lincoln, for providing data and discussions. X.Z. and J.L. acknowledge financial support by NSF-DMR-Metallic Materials and Nanostructures Program under grant no. 1643915, and partial support by NSF under grant no. 1611380 and 1728419. Work by M.L.T. was supported by the U.S. Department of Energy, Office of Science, Basic Energy Sciences, under Award # DE-SC0008274. K.Y. acknowledges financial supports from Natural National Science Foundation of China (51501225). M.N., and L.S. acknowledge financial support from the DoE Office of Nuclear Energy, Nuclear Energy Enabling Technologies, award DE-NE0000533. L.S. also acknowledges financial support by NSF under award no. 1130589. H.W. acknowledges the funding support from the U.S. Office of Naval Research (N00014-17-1-2087 and N00014-16-1-2778). K.H. acknowledges partial support by the LDRD program at Sandia National Laboratories and the Division of Materials Science and Engineering, Office of Basic Energy Sciences, U.S. Department of Energy. Sandia National Laboratories is a multi-mission laboratory managed and operated by National Technology and Engineering Solutions of Sandia, LLC., a wholly owned subsidiary of Honeywell International, Inc., for the U.S. Department of Energy's National Nuclear Security Administration under contract DE-NA-0003525. This work was performed, in part, at the Center for Integrated Nanotechnologies, an Office of Science User Facility operated for the US Department of Energy (DOE) Office of Science by Los Alamos National Laboratory [Contract DE-AC52-06NA25396] and Sandia National Laboratories [Contract DEAC04-94AL85000]. The IVEM facility at Argonne National Laboratory is supported by DOE-Office of Nuclear Energy. C.S. acknowledges support through the INL Laboratory Directed Research &amp; Development (LDRD) Program under DOE Idaho Operations Office Contract DE-AC07-05ID14517. The authors would like to thank M. Blair for assistance with preparation for the document. JW acknowledges the support by the Nebraska Center for Energy Sciences Research. N.L. acknowledges the support of the U.S. Department of Energy through the Los Alamos National Laboratory (LANL)/Laboratory Directed Research &amp; Development (LDRD) Program.</t>
  </si>
  <si>
    <t>0079-6425</t>
  </si>
  <si>
    <t>1873-2208</t>
  </si>
  <si>
    <t>PROG MATER SCI</t>
  </si>
  <si>
    <t>Prog. Mater. Sci.</t>
  </si>
  <si>
    <t>10.1016/j.pmatsci.2018.03.002</t>
  </si>
  <si>
    <t>Materials Science, Multidisciplinary</t>
  </si>
  <si>
    <t>GL3WP</t>
  </si>
  <si>
    <t>WOS:000437075100006</t>
  </si>
  <si>
    <t>Green Published, Bronze</t>
  </si>
  <si>
    <t>Robbins, Leslie James/0000-0002-6931-5743; Gill, Benjamin C/0000-0001-7402-0811; Konhauser, Kurt/0000-0001-7722-7068</t>
  </si>
  <si>
    <t>NSF-EAR(National Science Foundation (NSF)); NASA Astrobiology Institute; Alfred P. Sloan Foundation(Alfred P. Sloan Foundation); JSPS KAKENHI(Ministry of Education, Culture, Sports, Science and Technology, Japan (MEXT)Japan Society for the Promotion of ScienceGrants-in-Aid for Scientific Research (KAKENHI)); Directorate For Geosciences; Division Of Earth Sciences(National Science Foundation (NSF)NSF - Directorate for Geosciences (GEO))</t>
  </si>
  <si>
    <t>Zhou, C; Geng, S; Xu, XW; Wang, TH; Zhang, LQ; Tian, XJ; Yang, F; Yang, HT; Li, YF</t>
  </si>
  <si>
    <t>Zhou, Chen; Geng, Sai; Xu, Xiuwen; Wang, Tihong; Zhang, Liqiang; Tian, Xiaojuan; Yang, Fan; Yang, Haitao; Li, Yongfeng</t>
  </si>
  <si>
    <t>Lightweight hollow carbon nanospheres with tunable sizes towards enhancement in microwave absorption</t>
  </si>
  <si>
    <t>CARBON</t>
  </si>
  <si>
    <t>ELECTROMAGNETIC PROPERTIES; FACILE SYNTHESIS; BROAD-BAND; ABSORBING PROPERTIES; SHELL THICKNESS; MICROSPHERES; COMPOSITES; SPHERES; FOAMS; PERFORMANCE</t>
  </si>
  <si>
    <t>Hollow carbon nanospheres (HCNs) with tunable sizes have been successfully prepared by the calcination of hollow copolymer nanospheres. Our findings indicate that compared to the counterpart solid carbon particle, HCNs all achieve substantially enhanced microwave absorption, suggesting that hollow structure plays an important role during microwave absorption. Moreover, further investigation on the effect of different HCNs sizes upon microwave absorption has been conducted. It is found that HCNs with an outer diameter of similar to 70 nm and inner diameter of similar to 30 nm exhibit the champion EM absorption performance, a minimum reflection loss (RL) of -50.8 dB at 13.5 GHz with a thickness of 1.9 mm, along with the corresponding bandwidth of RL less than -10 dB (90% absorption) covering 4.8 GHz. Notably, such excellent microwave absorption performance, probably as a result of well-matched impedance together with multiple reflection induced by the distinctive hollow structure, demonstrates HCNs to be one of the most competitive carbon-based absorbers to date. More importantly, this study provides an effective strategy to tune the microwave performance via tailoring the sizes of HCNs. (C) 2016 Elsevier Ltd. All rights reserved.</t>
  </si>
  <si>
    <t>[Zhou, Chen; Geng, Sai; Xu, Xiuwen; Wang, Tihong; Zhang, Liqiang; Tian, Xiaojuan; Yang, Fan; Li, Yongfeng] China Univ Petr, State Key Lab Heavy Oil Proc, Beijing 102249, Peoples R China; [Geng, Sai; Yang, Haitao] Chinese Acad Sci, Beijing Natl Lab Condensed Matter Phys, Inst Phys, Beijing 100190, Peoples R China</t>
  </si>
  <si>
    <t>China University of Petroleum; Chinese Academy of Sciences; Institute of Physics, CAS</t>
  </si>
  <si>
    <t>Li, YF (通讯作者)，China Univ Petr, State Key Lab Heavy Oil Proc, Beijing 102249, Peoples R China.</t>
  </si>
  <si>
    <t>yfli@cup.edu.cn</t>
  </si>
  <si>
    <t>Science Foundation Research Funds [2462014QZDX01, YJRC-2013-31]; National Basic Research Program of China [2012CB933102]; Thousand Talents Program</t>
  </si>
  <si>
    <t>Science Foundation Research Funds; National Basic Research Program of China(National Basic Research Program of China); Thousand Talents Program</t>
  </si>
  <si>
    <t>We gratefully thank for the National Natural Science Foundation of China (Nos. 21576289, 21322609 and 21202203), the Science Foundation Research Funds Provided to New Recruitments of China University of Petroleum, Beijing (No. 2462014QZDX01, YJRC-2013-31), the National Basic Research Program of China (No. 2012CB933102) and Thousand Talents Program.</t>
  </si>
  <si>
    <t>0008-6223</t>
  </si>
  <si>
    <t>1873-3891</t>
  </si>
  <si>
    <t>Carbon</t>
  </si>
  <si>
    <t>10.1016/j.carbon.2016.07.015</t>
  </si>
  <si>
    <t>Chemistry, Physical; Materials Science, Multidisciplinary</t>
  </si>
  <si>
    <t>DU5IV</t>
  </si>
  <si>
    <t>WOS:000382246300025</t>
  </si>
  <si>
    <t>liu, hui/HTO-8112-2023</t>
  </si>
  <si>
    <t>Krooss, Bernhard M/L-3658-2013; Yang, Feng/P-5082-2016; KROOSS, Bernhard/B-5123-2015</t>
  </si>
  <si>
    <t>Australian Government(Australian Government); Western Australian Government; North West Shelf Joint Venture Partners; Western Australian Energy Research Alliance</t>
  </si>
  <si>
    <t>Chen, Qiang/0000-0002-8688-1085; Li, Junshuai/0000-0001-8468-1509</t>
  </si>
  <si>
    <t>Giurco, Damien/C-3631-2009; Hopeward, James David/GLS-9445-2022; Wang, Jianliang/D-9149-2019</t>
  </si>
  <si>
    <t>Hopeward, James David/0000-0003-4847-841X; Wang, Jianliang/0000-0001-7037-9368; mohr, steve/0000-0002-0064-2121; Giurco, Damien/0000-0002-1707-9531</t>
  </si>
  <si>
    <t>Welch Foundation [C-1716]; NSF [ECCS-1327093, CNS-0821727, OCI-0959097]; U.S. Army Research Office MURI grant [W911NF-11-1-0362]; U.S. Army Research Lab (ARL) Director's Strategic Initiative (DSI) program on interfaces in stacked 2D atomic layered materials; U.S. Office of Naval Research MURI grant [N000014-09-1-1066]; Nanoelectronics Research Corporation [S201006]; Wigner Fellowship through the Laboratory Directed Research and Development Program of Oak Ridge National Laboratory; ORNL's Center for Nanophase Materials Sciences (CNMS); Scientific User Facilities Division, Office of Basic Energy Sciences, U.S. DOE; FAME Center; MARCO, one of six centres of STARnet; DARPA; Singapore National Research Foundation under NRF RF Award [NRF-RF2013-08]; Nanyang Technological University [M4081137.070]; Directorate For Engineering; Div Of Electrical, Commun &amp; Cyber Sys [1327093] Funding Source: National Science Foundation</t>
  </si>
  <si>
    <t>Welch Foundation(The Welch Foundation); NSF(National Science Foundation (NSF)); U.S. Army Research Office MURI grant; U.S. Army Research Lab (ARL) Director's Strategic Initiative (DSI) program on interfaces in stacked 2D atomic layered materials; U.S. Office of Naval Research MURI grant; Nanoelectronics Research Corporation; Wigner Fellowship through the Laboratory Directed Research and Development Program of Oak Ridge National Laboratory; ORNL's Center for Nanophase Materials Sciences (CNMS); Scientific User Facilities Division, Office of Basic Energy Sciences, U.S. DOE(United States Department of Energy (DOE)); FAME Center; MARCO, one of six centres of STARnet; DARPA(United States Department of DefenseDefense Advanced Research Projects Agency (DARPA)); Singapore National Research Foundation under NRF RF Award(National Research Foundation, Singapore); Nanyang Technological University(Nanyang Technological University); Directorate For Engineering; Div Of Electrical, Commun &amp; Cyber Sys(National Science Foundation (NSF)NSF - Directorate for Engineering (ENG)NSF - Division of Electrical, Communications &amp; Cyber Systems (ECCS))</t>
  </si>
  <si>
    <t>http://dx.doi.org/10.1002/sd.2144</t>
  </si>
  <si>
    <t>Qu, M; Liang, T; Hou, JR; Liu, ZC; Yang, EL; Liu, XQ</t>
  </si>
  <si>
    <t>Qu, Ming; Liang, Tuo; Hou, Jirui; Liu, Zhichang; Yang, Erlong; Liu, Xingquan</t>
  </si>
  <si>
    <t>Laboratory study and field application of amphiphilic molybdenum disulfide nanosheets for enhanced oil recovery</t>
  </si>
  <si>
    <t>Amphiphilic molybdenum disulfide nanosheet; Wettability alteration; Emulsification; EOR; Field application</t>
  </si>
  <si>
    <t>WETTABILITY ALTERATION; NANOPARTICLES; WATER; NANOFLUIDS; BEHAVIOR; EOR</t>
  </si>
  <si>
    <t>Recently, spherical nanoparticles have been studied to enhance oil recovery (EOR) worldwide owing to their remarkable properties. However, there is a lack of studies of nanosheets on EOR. Here, the amphiphilic molybdenum disulfide nanosheets were synthesized through a straightforward hydrothermal method. The octadecyl amine (ODA) molecules were grafted onto the surfaces of molybdenum disulfide nanosheets due to the presence of defects on the MoS2 nanosheets surfaces. The synthesized amphiphilic molybdenum disulfide nanosheets (ODA-MoS2 nanosheets) are approximate 67 nm in width. The effects of ultralow concentration ODA-MoS2 nanosheets on the dynamic wettability change of solid surfaces and emulsion stability were also studied and discussed. Besides, the laboratory displacement experiments were also carried out to reveal the adsorption rules and the oil displacement effects by using ultralow concentration ODA-MoS2 nanosheets. Experimental results indicate that the oil-wet solid surface (a contact angle of 130 degrees) can transform into the neutral-wet solid surface (a contact angle of 90 degrees) within 120 h after 50 mg/L ODA-MoS2 nanosheets treatment. In addition, micro-scale emulsions in size of 2 mu m can be formed after the addition of ODA-MoS2 nanosheets by adsorbing onto the oil-water interfaces. The desorption energy of a single ODA-MoS2 nanosheet from the oil-water interface to the bulk phase is proposed. When the concentration of ODA-MoS2 nanosheets is 50 mg/L, the emulsions are the most stable. Core flooding results demonstrate that the ultimate residue of ODA-MoS2 nanosheets in porous media is less than 11%, and the highest increased oil recovery of around 16.26% (OOIP) is achieved. Finally, the production performance of ultralow concentration of ODA-MoS2 nanofluid (50 mg/L) in the application of Daqing Oilfield is summarized and discussed.</t>
  </si>
  <si>
    <t>[Qu, Ming; Liang, Tuo; Hou, Jirui; Liu, Zhichang] China Univ Petr, Beijing, Peoples R China; [Yang, Erlong] Northeast Petr Univ, Minist Educ, Key Lab Enhanced Oil Recovery, Daqing, Peoples R China; [Liu, Xingquan] Daqing Oil Field Ltd Co 8 Oil Prod Sub Co, Daqing, Peoples R China</t>
  </si>
  <si>
    <t>China University of Petroleum; Northeast Petroleum University</t>
  </si>
  <si>
    <t>Liang, T; Hou, JR (通讯作者)，China Univ Petr, Beijing, Peoples R China.</t>
  </si>
  <si>
    <t>ta.liang@foxmail.com; houjirui@126.com</t>
  </si>
  <si>
    <t>Science Foundation of China University of Petroleum, Beijing [2462017YJRC037]; National Natural Science Foundation of China [51804316]</t>
  </si>
  <si>
    <t>Science Foundation of China University of Petroleum, Beijing; National Natural Science Foundation of China(National Natural Science Foundation of China (NSFC))</t>
  </si>
  <si>
    <t>The authors gratefully appreciate the financial support of the Science Foundation of China University of Petroleum, Beijing (Grant No. 2462020XKBH013). Financial supports from the National Natural Science Foundation of China (Grant No. 51804316) and the Science Foundation of China University of Petroleum, Beijing (Grant No. 2462017YJRC037) are also significantly acknowledged.</t>
  </si>
  <si>
    <t>D</t>
  </si>
  <si>
    <t>10.1016/j.petrol.2021.109695</t>
  </si>
  <si>
    <t>OCT 2021</t>
  </si>
  <si>
    <t>WM0UO</t>
  </si>
  <si>
    <t>Li, YM; Liu, ZY; Zhang, QY; Wang, YJ; Cui, GQ; Zhao, Z; Jiang, GY</t>
  </si>
  <si>
    <t>Li, Yu -Ming; Liu, Zi-Ye; Zhang, Qi-Yang; Wang, Ya-Jun; Cui, Guo-Qing; Zhao, Zhen; Jiang, Gui-Yuan</t>
  </si>
  <si>
    <t>Influence of carbonization temperature on cobalt-based nitrogen-doped carbon nanopolyhedra derived from ZIF-67 for nonoxidative propane dehydrogenation</t>
  </si>
  <si>
    <t>Propane dehydrogenation; ZIF-67; Nitrogen-doped carbon; Cobalt</t>
  </si>
  <si>
    <t>CO/AL2O3 CATALYSTS; OXYGEN REDUCTION; BETA-ZEOLITE; CO; PERFORMANCE; COMPOSITES; SITES; ELECTROCATALYST; ACTIVATION; STATE</t>
  </si>
  <si>
    <t>Propylene is a significant basic material for petrochemicals such as polypropylene, propylene oxide, etc. With abundant propane supply from shale gas, propane dehydrogenation (PDH) becomes extensively attractive as an on-purpose propylene production route in recent years. Nitrogen-doped carbon (NC) nanopolyhedra supported cobalt catalysts were synthesized in one-step of ZIF-67 pyrolysis and inves-tigated further in PDH. XPS, TEM and N2 adsorption-desorption were used to study the influence of carbonization temperature on as-prepared NC supported cobalt catalysts. The temperature is found to affect the cobalt phase and nitrogen species of the catalysts. And the positive correlation was established between Co0 proportion and space time yield of propylene, indicating that the modulation of carbon-ization temperature could be important for catalytic performance. (c) 2022 The Authors. Publishing services by Elsevier B.V. on behalf of KeAi Communications Co. Ltd. This is an open access article under the CC BY-NC-ND license (http://creativecommons.org/licenses/by-nc-nd/ 4.0/).</t>
  </si>
  <si>
    <t>[Li, Yu -Ming; Liu, Zi-Ye; Zhang, Qi-Yang; Wang, Ya-Jun; Cui, Guo-Qing; Zhao, Zhen; Jiang, Gui-Yuan] China Univ Petr, State Key Lab Heavy Oil Proc, Beijing 102249, Peoples R China</t>
  </si>
  <si>
    <t>Jiang, GY (通讯作者)，China Univ Petr, State Key Lab Heavy Oil Proc, Beijing 102249, Peoples R China.</t>
  </si>
  <si>
    <t>jianggy@cup.edu.cn</t>
  </si>
  <si>
    <t>liu, xinyu/IWD-6630-2023; Cui, Guoqing/S-8138-2016</t>
  </si>
  <si>
    <t>Zhang, Qiyang/0000-0001-8442-4342; Cui, Guoqing/0000-0003-4559-8125</t>
  </si>
  <si>
    <t>National Natural Science Foundation of China [21802167, 21961132026, 92034302, 21878331, 91645108]; National Key Research and Development Program Nanotechnology Specific Project [2020YFA0210903]</t>
  </si>
  <si>
    <t>National Natural Science Foundation of China(National Natural Science Foundation of China (NSFC)); National Key Research and Development Program Nanotechnology Specific Project</t>
  </si>
  <si>
    <t>This work is supported by the National Natural Science Foundation of China (Grant Nos. 21802167, 21961132026, 92034302, 21878331, 91645108), the National Key Research and Development Program Nanotechnology Specific Project (No. 2020YFA0210903).</t>
  </si>
  <si>
    <t>16 DONGHUANGCHENGGEN NORTH ST, Building 5, Room 411, BEIJING, DONGCHENG DISTRICT 100009, PEOPLES R CHINA</t>
  </si>
  <si>
    <t>10.1016/j.petsci.2022.01.008</t>
  </si>
  <si>
    <t>C5GT5</t>
  </si>
  <si>
    <t>2023-07-15</t>
  </si>
  <si>
    <t>WOS:000962203100001</t>
  </si>
  <si>
    <t>Su, H; Jiang, J; Song, SJ; An, BH; Li, N; Gao, YQ; Ge, L</t>
  </si>
  <si>
    <t>Su, Hui; Jiang, Jing; Song, Shaojia; An, Bohan; Li, Ning; Gao, Yangqin; Ge, Lei</t>
  </si>
  <si>
    <t>Recent progress on design and applications of transition metal chalcogenide-associated electrocatalysts for the overall water splitting</t>
  </si>
  <si>
    <t>Transition metal chalcogenide; Hydrogen evolution reaction; Oxygen evolution reaction; Water splitting; Electrocatalysis</t>
  </si>
  <si>
    <t>EFFICIENT HYDROGEN EVOLUTION; STABLE BIFUNCTIONAL ELECTROCATALYSTS; IN-SITU SYNTHESIS; OXYGEN EVOLUTION; HIGHLY EFFICIENT; COBALT SULFIDE; ELECTRONIC-STRUCTURE; NICKEL FOAM; ELECTROCHEMICAL DEPOSITION; 2-DIMENSIONAL MATERIALS</t>
  </si>
  <si>
    <t>Electrochemical hydrogen evolution via water splitting has been regarded as a highly promising technique for fossil-fuel substitution in the future to avoid environmental pollution and energy waste. As half of the water splitting reaction, the oxygen evolution reaction (OER) is the major ob-stacle because of the sluggish kinetics of the complex reaction. It is imperative and urgent to devel-ophighly efficient, low cost and earth-abundant electrocatalysts to overcome the sluggish kinetics issue. Among the various non-noble-metal-based electrocatalysts, transition metal chalcogenide (TMS) associated materials have been exploited as potential candidates for the past few years due to their excellent electrochemical performance and unique internal structure. In this review, we have summarized the recent advances of transition metal sulfides (TMSs) for hydrogen evolution reaction (HER), OER, and overall water splitting, then we have reviewed several modified strategies from the perspective of their functional concepts to synthesis methods, characterization techniques, catalytic mechanisms and performances. Finally, the existing deficiencies, challenges and future development directions of TMSs in OER, HER, and overall water splitting process are further dis-cussed and summarized. (c) 2023, Dalian Institute of Chemical Physics, Chinese Academy of Sciences. Published by Elsevier B.V. All rights reserved.</t>
  </si>
  <si>
    <t>[Su, Hui; Jiang, Jing; An, Bohan; Li, Ning; Gao, Yangqin; Ge, Lei] China Univ Petr, Coll New Energy &amp; Mat, State Key Lab Heavy Oil Proc, Beijing 102249, Peoples R China; [Su, Hui; Jiang, Jing; An, Bohan; Li, Ning; Gao, Yangqin; Ge, Lei] China Univ Petr, Coll New Energy &amp; Mat, Dept Mat Sci &amp; Engn, Beijing 102249, Peoples R China; [Song, Shaojia] China Univ Petr, Coll Sci, Beijing 102249, Peoples R China</t>
  </si>
  <si>
    <t>Ge, L (通讯作者)，China Univ Petr, Coll New Energy &amp; Mat, State Key Lab Heavy Oil Proc, Beijing 102249, Peoples R China.;Ge, L (通讯作者)，China Univ Petr, Coll New Energy &amp; Mat, Dept Mat Sci &amp; Engn, Beijing 102249, Peoples R China.</t>
  </si>
  <si>
    <t>National Key R&amp;D Program of China; National Natural Science Foundation of China;  [2019YFC1907602];  [51572295];  [21273285,21003157]</t>
  </si>
  <si>
    <t xml:space="preserve">National Key R&amp;D Program of China; National Natural Science Foundation of China(National Natural Science Foundation of China (NSFC)); ; ; </t>
  </si>
  <si>
    <t>This work was supported by National Key R&amp;D Program of China (2019YFC1907602) and National Natural Science Foundation of China (51572295, 21273285,21003157) .</t>
  </si>
  <si>
    <t>10.1016/S1872-2067(22)64149-4</t>
  </si>
  <si>
    <t>DEC 2022</t>
  </si>
  <si>
    <t>7S7PT</t>
  </si>
  <si>
    <t>WOS:000910944500003</t>
  </si>
  <si>
    <t>Xiao, ML; Han, DW; Yang, XQ; Tchinda, NT; Du, L; Guo, YC; Wei, YC; Yu, XL; Ge, MF</t>
  </si>
  <si>
    <t>Xiao, Menglan; Han, Dawei; Yang, Xueqin; Tchinda, Narcisse Tsona; Du, Lin; Guo, Yucong; Wei, Yuechang; Yu, Xiaolin; Ge, Maofa</t>
  </si>
  <si>
    <t>Ni-doping-induced oxygen vacancy in Pt-CeO2 catalyst for toluene oxidation: Enhanced catalytic activity, water-resistance, and SO2-tolerance</t>
  </si>
  <si>
    <t>Cation doping; Surface and bulk oxygen vacancy; VOCs catalytic combustion; Anti-poisoning activity</t>
  </si>
  <si>
    <t>TRANSITION-METAL; LATTICE OXYGEN; SO2 ADSORPTION; CO OXIDATION; DOPED CEO2; SURFACE; REGENERATION; PERFORMANCE; ACTIVATION; REDUCTION</t>
  </si>
  <si>
    <t>It is a challenge to enhance the catalytic activity of the oxidation of volatile organic compounds (VOCs) and the poison-tolerance capacity in the practical application. Here, we report the construction of Pt/Ni-CeO2 catalyst via Ni doping, which exhibited the excellent toluene catalytic performance, as well as remarkably improved water -resistance and SO2-tolerance. The electron energy loss spectroscopy and density functional theory calculations demonstrated that the doped Ni species induced the generation of abundant oxygen vacancies from bulk to the surface, improving the redox property, activation of oxygen species, and adsorption capacity of toluene mole-cules. Moreover, the Pt-NiO interfacial structure was formed by the thermal-driven Ni species to the adjacent Pt species, which could modify the electronic and chemical properties of Pt, thus restraining the adsorption of water and SO2 molecules. This investigation provides new insights into the activation of oxygen species via oxygen vacancies, and anti-poison activity via surface modification engineering for catalyst development in practical applications.</t>
  </si>
  <si>
    <t>[Xiao, Menglan; Guo, Yucong; Yu, Xiaolin; Ge, Maofa] Chinese Acad Sci, Inst Chem, CAS Res Educ Ctr Excellence Mol Sci, Beijing Natl Lab Mol Sci BNLMS,State Key Lab Struc, Beijing 100190, Peoples R China; [Han, Dawei; Wei, Yuechang] China Univ Petr, State Key Lab Heavy Oil Proc, Beijing 102249, Peoples R China; [Yang, Xueqin] Henan Agr Univ, Coll Forestry, Zhengzhou 450002, Peoples R China; [Tchinda, Narcisse Tsona; Du, Lin] Shandong Univ, Environm Res Inst, Qingdao 266237, Peoples R China; [Ge, Maofa] Univ Chinese Acad Sci, Beijing 100049, Peoples R China</t>
  </si>
  <si>
    <t>Chinese Academy of Sciences; Institute of Chemistry, CAS; China University of Petroleum; Henan Agricultural University; Shandong University; Chinese Academy of Sciences; University of Chinese Academy of Sciences, CAS</t>
  </si>
  <si>
    <t>Yu, XL (通讯作者)，Chinese Acad Sci, Inst Chem, CAS Res Educ Ctr Excellence Mol Sci, Beijing Natl Lab Mol Sci BNLMS,State Key Lab Struc, Beijing 100190, Peoples R China.</t>
  </si>
  <si>
    <t>xiao, menglan/HHN-4089-2022; Wei, Yue/HPG-0214-2023; Du, Lin/D-3090-2012; ge, mao fa/Q-4232-2018</t>
  </si>
  <si>
    <t>Du, Lin/0000-0001-8208-0558; ge, mao fa/0000-0002-1771-9359</t>
  </si>
  <si>
    <t>National Natural Science Foundation of China [22076192, 21777166, 42175133, 21806169]; Beijing National Laboratory for Molecular Sciences [BNLMS-CXXM-202011]</t>
  </si>
  <si>
    <t>National Natural Science Foundation of China(National Natural Science Foundation of China (NSFC)); Beijing National Laboratory for Molecular Sciences</t>
  </si>
  <si>
    <t>This project was supported by the National Natural Science Foun-dation of China (22076192, 21777166, 42175133 and 21806169) , and Beijing National Laboratory for Molecular Sciences (BNLMS-CXXM-202011) . The authors wish to thank facility support of the 4B9A beamline of Beijing Synchrotron Radiation Facility (BSRF) , and also thank the help of Prof. Chuanhui Zhang from Qingdao University of DFT calculation.</t>
  </si>
  <si>
    <t>10.1016/j.apcatb.2022.122173</t>
  </si>
  <si>
    <t>NOV 2022</t>
  </si>
  <si>
    <t>6O7NR</t>
  </si>
  <si>
    <t>WOS:000890428100001</t>
  </si>
  <si>
    <t>Gan, YH; Ye, Y; Dai, XP; Yin, XL; Cao, YH; Cai, R; Zhang, X</t>
  </si>
  <si>
    <t>Gan, Yonghao; Ye, Ying; Dai, Xiaoping; Yin, Xueli; Cao, Yihua; Cai, Run; Zhang, Xin</t>
  </si>
  <si>
    <t>Self-sacrificial reconstruction of MoO42-intercalated NiFe LDH/Co2P heterostructures enabling interfacial synergies and oxygen vacancies for triggering oxygen evolution reaction</t>
  </si>
  <si>
    <t>JOURNAL OF COLLOID AND INTERFACE SCIENCE</t>
  </si>
  <si>
    <t>Self-sacrificial reconstruction; MoO42-intercalation; Heterostructures; Oxygen vacancies; Oxygen evolution reaction</t>
  </si>
  <si>
    <t>WATER OXIDATION; COBALT; ELECTROCATALYSTS; NANOSHEETS; ELECTRODEPOSITION; PERFORMANCE; HYDROXIDE; FE; GRAPHENE; ALKALINE</t>
  </si>
  <si>
    <t>Exploring high-efficiency electrocatalysts for oxygen evolution reaction (OER) is one of the most impor-tant concerns to produce hydrogen in water electrolysis. Herein, the FNM/Co2P-0.4 heterostructure was designed as an electrocatalyst for the OER process by the combination of MoO42-intercalating NiFe LDH and Co2P on nickel foam (NF). The surface reconstruction and MoO42-leaching can induce the conversion of Co2P and NiFe LDH on FNM/Co2P-0.4 to generate Co/NiOOH with more oxygen vacancies. Beyond, CoOOH and NiOOH can also synergize to reduce the energy barrier of OER, optimize conductivity, and improve stability. The surface reconstruction and the formation of OOH* were further unveiled by in -situ UV-vis absorption spectra and Fourier-transformed alternative current voltammetry (FTACV). The integration of interfacial synergies and oxygen vacancies can facilitate the adsorption/desorption of inter-mediates, regulate the d-band center, and expose more active sites. And as a result, FNM/Co2P-0.4 shows a significant low overpotential (240 mV) at 50 mA cm-2, a small Tafel (74 mV dec-1), low activation energy (Ea) and remarkable durability. This work provides a new pathway to improve the OER performance by using interfacial synergies and rich oxygen vacancies derived from the self-sacrificial reconstruction of heterostructured electrocatalysts.(c) 2022 Elsevier Inc. All rights reserved.</t>
  </si>
  <si>
    <t>[Gan, Yonghao; Ye, Ying; Dai, Xiaoping; Yin, Xueli; Cao, Yihua; Cai, Run; Zhang, Xin] China Univ Petr, Coll Chem Engn &amp; Environm, State Key Lab Heavy Oil Proc, Beijing 102249, Peoples R China</t>
  </si>
  <si>
    <t>Dai, XP (通讯作者)，China Univ Petr, Coll Chem Engn &amp; Environm, State Key Lab Heavy Oil Proc, Beijing 102249, Peoples R China.</t>
  </si>
  <si>
    <t>daixp@cup.edu.cn</t>
  </si>
  <si>
    <t>National Natu-ral Science Foundation of China;  [22278425];  [U1662104]</t>
  </si>
  <si>
    <t xml:space="preserve">National Natu-ral Science Foundation of China(National Natural Science Foundation of China (NSFC)); ; </t>
  </si>
  <si>
    <t>Acknowledgements We acknowledge the financial support from the National Natu-ral Science Foundation of China (Nos. 22278425 and U1662104) .</t>
  </si>
  <si>
    <t>0021-9797</t>
  </si>
  <si>
    <t>1095-7103</t>
  </si>
  <si>
    <t>J COLLOID INTERF SCI</t>
  </si>
  <si>
    <t>J. Colloid Interface Sci.</t>
  </si>
  <si>
    <t>10.1016/j.jcis.2022.09.125</t>
  </si>
  <si>
    <t>OCT 2022</t>
  </si>
  <si>
    <t>5U2PV</t>
  </si>
  <si>
    <t>WOS:000876396300011</t>
  </si>
  <si>
    <t>Zhu, Xingwang/J-8774-2017; Wei, Yue/HPG-0214-2023</t>
  </si>
  <si>
    <t>Zhu, Xingwang/0000-0003-4936-967X; Jing, Liquan/0009-0008-5897-0823</t>
  </si>
  <si>
    <t>SEP 2022</t>
  </si>
  <si>
    <t>China University of Petroleum; Shenzhen Institute for Advanced Study, UESTC; University of Electronic Science &amp; Technology of China; Beijing Information Science &amp; Technology University</t>
  </si>
  <si>
    <t>Huang, Jiwei/ABE-6485-2022; Wan, Shaohua/L-8492-2019</t>
  </si>
  <si>
    <t xml:space="preserve">Huang, Jiwei/0000-0001-5220-6703; </t>
  </si>
  <si>
    <t>Zhou, Taotao/AAK-4294-2020; Cai, Yinan/AFM-3049-2022; Han, Te/I-3366-2019</t>
  </si>
  <si>
    <t>Zhou, Taotao/0000-0002-2881-4781; Han, Te/0000-0002-6559-1986</t>
  </si>
  <si>
    <t>Hu, T; Pang, XQ; Jiang, FJ; Zhang, CX; Wu, GY; Hu, ML; Jiang, L; Wang, QF; Xu, TW; Hu, Y; Jiang, S; Wang, WY; Li, MW</t>
  </si>
  <si>
    <t>Hu, Tao; Pang, Xiongqi; Jiang, Fujie; Zhang, Chenxi; Wu, Guanyun; Hu, Meiling; Jiang, Lin; Wang, Qifeng; Xu, Tianwu; Hu, Yao; Jiang, Shu; Wang, Wenyang; Li, Maowen</t>
  </si>
  <si>
    <t>Dynamic continuous hydrocarbon accumulation (DCHA): Existing theories and a new unified accumulation model</t>
  </si>
  <si>
    <t>Dynamic continuous hydrocarbon; accumulation; Accumulation model; Petroleum geology theory; Petroleum source; Charging times; Charging force; Dongpu Depression</t>
  </si>
  <si>
    <t>BOHAI BAY BASIN; QUANTITATIVE FLUORESCENCE TECHNIQUES; SEDIMENTARY BASINS; DONGPU DEPRESSION; GAS ACCUMULATION; DEEP BASIN; PETROLEUM; OIL; SHALE; PERMEABILITY</t>
  </si>
  <si>
    <t>Replacing coal with cleaner hydrocarbon resources is a viable solution to reach carbon neutrality goals over time, especially given the current lack of growth in green energy resources (e.g., hydro, solar, wind, geothermal) globally. Hydrocarbon resources offer a low-carbon, low-waste, large-scale, rapid solution. Dynamic continuous hydrocarbon accumulation (DCHA) exists widely in sandstone and shale reservoirs and has enormous resource potential. However, understanding the accumulation mechanisms and models of DCHAs in different structural locations is highly challenging. In this study, we first extensively review hydrocarbon resources derived from hydrocarbon accumulation and identify key scientific issues and theories. We then take the well-known typical DCHA in the Bohai Bay Basin in eastern China as a case, and combine multiple analytical methods, such as biomarker analysis, petroleum and aqueous inclusion analysis, quantitative fluorescence analysis, microscopic thin section observations, and basin modeling, to investigate petroleum sources, charging times, and charging forces. The results of our study show that the DCHA is a superimposed accumulation of multiple petroleum reservoir types with multiple petroleum sources, charging times, charging forces, and modes. Petroleum reservoirs at high structural locations are conventional trap reservoirs accumulated by buoyancy in the early stage, with long migration distances. Petroleum reservoirs at the sag location are deep unconventional petroleum reservoirs accumulated by the petroleum generation pressurization force in the middle stage, with short migration distances. Petroleum reservoirs at the slope location are superpositions of conventional traps and deep unconventional petroleum reservoirs in the middle and late stages, with moderate migration distances.</t>
  </si>
  <si>
    <t>[Hu, Tao; Pang, Xiongqi; Jiang, Fujie; Zhang, Chenxi; Wu, Guanyun; Hu, Meiling; Hu, Yao] State Key Lab Petr Resources &amp; Prospecting, Beijing 102249, Peoples R China; [Hu, Tao; Pang, Xiongqi; Jiang, Fujie; Zhang, Chenxi; Wu, Guanyun; Hu, Meiling; Hu, Yao] China Univ Petr, Coll Geosci, Beijing 102249, Peoples R China; [Jiang, Lin; Wang, Qifeng] PetroChina, Res Inst Petr Explorat &amp; Dev, Beijing 100083, Peoples R China; [Xu, Tianwu] Zhongyuan Oilfield Co, Res Inst Explorat &amp; Dev, SINOPEC, Puyang 457001, Peoples R China; [Jiang, Shu] Univ Utah, Energy &amp; Geosci Inst, Salt Lake City, UT 84108 USA; [Wang, Wenyang] Chinese Acad Sci, Inst Geol &amp; Geophys, State Key Lab Lithospher Evolut, Beijing 100029, Peoples R China; [Li, Maowen] Sinopec Petr Explorat &amp; Prod Res Inst, State Key Lab Shale Oil &amp; Shale Gas Resources &amp; Ef, Beijing 100083, Peoples R China</t>
  </si>
  <si>
    <t>China University of Petroleum; China National Petroleum Corporation; Sinopec; Utah System of Higher Education; University of Utah; Chinese Academy of Sciences; Institute of Geology &amp; Geophysics, CAS; Sinopec</t>
  </si>
  <si>
    <t>Pang, XQ; Jiang, FJ (通讯作者)，State Key Lab Petr Resources &amp; Prospecting, Beijing 102249, Peoples R China.</t>
  </si>
  <si>
    <t>pangxq@cup.edu.cn; jfjhtb@163.com</t>
  </si>
  <si>
    <t>Hu, Tao/AAV-9734-2021; Jiang, Shu/AAL-9260-2020</t>
  </si>
  <si>
    <t>National Natural Science Foundation of China [U19B6003-02, 41872148]; CNPC [2021DJ0101]; Young Talents Support Project of Beijing Science and Technology Association [ZX20210075]; 973 projects of State Key Basic Research Program of China [2006CB202300, 2011CB2011]; China Postdoctoral Science Foundation [2019M660054]; AAPG Foundation [15388]; Science Projects of the SINOPEC [P15022]</t>
  </si>
  <si>
    <t>National Natural Science Foundation of China(National Natural Science Foundation of China (NSFC)); CNPC; Young Talents Support Project of Beijing Science and Technology Association; 973 projects of State Key Basic Research Program of China(National Basic Research Program of China); China Postdoctoral Science Foundation(China Postdoctoral Science Foundation); AAPG Foundation; Science Projects of the SINOPEC</t>
  </si>
  <si>
    <t>This study was financially supported by National Natural Science Foundation of China (U19B6003-02; 41872148) , CNPC 14 th Five -Year Plan major science and technology projects (2021DJ0101) , Young Talents Support Project of Beijing Science and Technology Association (ZX20210075) , the 973 projects of State Key Basic Research Program of China (2006CB202300, 2011CB2011) , China Postdoctoral Science Foundation (2019M660054) , AAPG Foundation Grants -in -Aid Program (15388) , and Science Projects of the SINOPEC (P15022) .</t>
  </si>
  <si>
    <t>10.1016/j.earscirev.2022.104109</t>
  </si>
  <si>
    <t>3F5XU</t>
  </si>
  <si>
    <t>WOS:000830742800003</t>
  </si>
  <si>
    <t>wang, yu/IUQ-6654-2023; Sha, Gang/H-1523-2017; Liao, Xiaozhou/B-3168-2009</t>
  </si>
  <si>
    <t>Sha, Gang/0000-0001-9842-6728; Liao, Xiaozhou/0000-0001-8565-1758; Li, Heng/0000-0002-8632-9610; Huang, Qianwei/0000-0003-1181-8089; Chen, Bing/0000-0001-9170-2902; LI, HENG/0009-0009-2593-5463; Li, Suzhi/0000-0003-1113-6555; Zong, Hongxiang/0000-0002-0139-4078</t>
  </si>
  <si>
    <t>wang, yi/HOF-6668-2023; Wei, Yue/HPG-0214-2023</t>
  </si>
  <si>
    <t>2022 APR 1</t>
  </si>
  <si>
    <t>Xing, Guangchi/HSG-5340-2023; Zhu, Tieyuan/D-2681-2014; Wang, Ning/ACM-4215-2022</t>
  </si>
  <si>
    <t>Zhu, Tieyuan/0000-0003-3172-8240; Xing, Guangchi/0000-0002-3683-8919</t>
  </si>
  <si>
    <t>Higgs, S; Da Wang, Y; Sun, CH; Ennis-King, JJ; Jackson, ST; Armstrong, R; Mostaghimi, P</t>
  </si>
  <si>
    <t>Higgs, Scott; Da Wang, Ying; Sun, Chenhao; Ennis-King, Jonathan J.; Jackson, Samuel T.; Armstrong, Ryan; Mostaghimi, Peyman</t>
  </si>
  <si>
    <t>In-situ hydrogen wettability characterisation for underground hydrogen storage</t>
  </si>
  <si>
    <t>Underground hydrogen storage; In-situ contact angle; Hydrogen wettability; Hydrogen IFT; Energy storage</t>
  </si>
  <si>
    <t>CONTACT-ANGLE; INTERFACIAL-TENSIONS; CAPILLARY-PRESSURE; WATER; SOLUBILITY; NITROGEN; H-2</t>
  </si>
  <si>
    <t>Hydrogen storage in subsurface aquifers or depleted gas reservoirs represents a viable long-term energy storage solution. There is currently a scarcity of subsurface petrophysical data for the hydrogen system. In this work, we determine the wettability and Interfacial Tension (IFT) of the hydrogen-brine-quartz system using captive bubble, pendant drop and in-situ 3D micro-Computed Tomography (CT) methods. Effective contact angles ranged between 29 degrees and 39 degrees for pressures 6.89-20.68 MPa and salinities from distilled water to 5000 ppm NaCl brine. In-situ methods, novel to hydrogen investigations, confirmed the water-wet system with the mean of the macroscopic and apparent contact angle distributions being 39.77 degrees and 59.75 degrees respectively. IFT decreased with increasing pressure in distilled water from 72.45 mN/m at 6.89 MPa to 69.43 mN/m at 20.68 MPa. No correlation was found between IFT and salinity for the 1000 ppm and 5000 ppm brines. Novel insights into hydrogen wetting in multiphase environments allow accurate predictions of relative permeability and capillary pressure curves for large scale simulations. (C) 2022 Hydrogen Energy Publications LLC. Published by Elsevier Ltd. All rights reserved.</t>
  </si>
  <si>
    <t>[Higgs, Scott; Da Wang, Ying; Armstrong, Ryan; Mostaghimi, Peyman] Univ New South Wales, Sch Minerals &amp; Energy Resources Engn, Sydney, NSW 2052, Australia; [Ennis-King, Jonathan J.; Jackson, Samuel T.] CSIRO Energy, Melbourne, Vic 3169, Australia; [Sun, Chenhao] China Univ Petr, State Key Lab Petr Resources &amp; Prospecting, Beijing 102249, Peoples R China</t>
  </si>
  <si>
    <t>University of New South Wales Sydney; Commonwealth Scientific &amp; Industrial Research Organisation (CSIRO); China University of Petroleum</t>
  </si>
  <si>
    <t>Mostaghimi, P (通讯作者)，Univ New South Wales, Sydney, NSW 2052, Australia.</t>
  </si>
  <si>
    <t>peyman@unsw.edu.au</t>
  </si>
  <si>
    <t>Ennis-King, Jonathan Patrick/B-4700-2018; Sun, Chenhao/ABG-8334-2021; Wang, Ying Da/GPX-8933-2022</t>
  </si>
  <si>
    <t>Ennis-King, Jonathan Patrick/0000-0002-4016-390X; Sun, Chenhao/0000-0003-1726-7601; Wang, Ying Da/0000-0003-0370-4751; Armstrong, Ryan/0000-0001-6431-7902; Jackson, Samuel/0000-0002-3876-9160</t>
  </si>
  <si>
    <t>Australian government Research Training Program scholarship; UNSW Engineering; CSIRO</t>
  </si>
  <si>
    <t>Australian government Research Training Program scholarship(Australian GovernmentDepartment of Industry, Innovation and Science); UNSW Engineering; CSIRO(Commonwealth Scientific &amp; Industrial Research Organisation (CSIRO))</t>
  </si>
  <si>
    <t>Scott Higgs acknowledges the Australian government Research Training Program scholarship, UNSW Engineering and CSIRO for their financial support.</t>
  </si>
  <si>
    <t>MAR 26</t>
  </si>
  <si>
    <t>10.1016/j.ijhydene.2022.02.022</t>
  </si>
  <si>
    <t>0O6KN</t>
  </si>
  <si>
    <t>WOS:000783633000006</t>
  </si>
  <si>
    <t>Yanxiang, Wang/AAM-6854-2021; wang, yi/HOF-6668-2023; Wang, Lu/GQH-9353-2022; Song, Weiyu/B-5670-2013; Bu, Xianhui/L-9403-2013</t>
  </si>
  <si>
    <t>Wang, Lu/0000-0002-7988-2741; Bu, Xianhui/0000-0002-2994-4051; Ma, Tianyi/0000-0002-1042-8700</t>
  </si>
  <si>
    <t>SOC EXPLORATION GEOPHYSICISTS - SEG</t>
  </si>
  <si>
    <t>Tian, Wenjie/AAU-4879-2021; Wang, Shaobin/C-5507-2008; Zuo, Jian/HPD-5969-2023; Duan, Xiaoguang/O-2980-2017</t>
  </si>
  <si>
    <t>Tian, Wenjie/0000-0002-9896-1154; Wang, Shaobin/0000-0002-1751-9162; Duan, Xiaoguang/0000-0001-9635-5807; Yang, Yangyang/0000-0001-6067-6457</t>
  </si>
  <si>
    <t>Wang, Shaobin/C-5507-2008; Duan, Xiaoguang/O-2980-2017</t>
  </si>
  <si>
    <t>Wang, Shaobin/0000-0002-1751-9162; Duan, Xiaoguang/0000-0001-9635-5807</t>
  </si>
  <si>
    <t>Luo, Jun/0000-0001-5084-2087; Wang, Shufang/0000-0001-5126-9446; Li, Yaguang/0000-0001-9218-0990</t>
  </si>
  <si>
    <t>Wang, Dingsheng/F-4648-2011; Fu, XZ/G-4692-2010</t>
  </si>
  <si>
    <t xml:space="preserve">Wang, Dingsheng/0000-0003-0074-7633; </t>
  </si>
  <si>
    <t>WOS:000710810400063</t>
  </si>
  <si>
    <t>Wang, SC; Zhou, Y; Jiang, TY; Yang, RG; Tan, G; Long, Y</t>
  </si>
  <si>
    <t>Wang, Shancheng; Zhou, Yang; Jiang, Tengyao; Yang, Ronggui; Tan, Gang; Long, Yi</t>
  </si>
  <si>
    <t>Thermochromic smart windows with highly regulated radiative cooling and solar transmission</t>
  </si>
  <si>
    <t>Radiative cooling; Smart window; Energy saving; Thermochromic</t>
  </si>
  <si>
    <t>VANADIUM DIOXIDE; ENERGY; VO2; PERFORMANCE; COMPOSITE</t>
  </si>
  <si>
    <t>Radiative cooling (RC) is a technique that spontaneously radiates long-wave infrared (LWIR) to the cold outer space, which provides cooling power to buildings, however only preferred in hot seasons. RC has been widely researched on walls and roofs but rarely on windows while windows are the least energy-efficient part of buildings. Moreover, in the current smart window design, consideration of tunable RC is missing. For the first time, we proposed an ideal smart window with a switchable front side LWIR emissivity (epsilon(Front)) and solar modulation ability (Delta T-sol). Such window needs not only to have high luminous transmission (T-lum) and Delta T-sol, the two major conventional performance indexes but also possess a switchable epsilon(Front) to cater for the variable seasonal thermal performance requirements and energy-saving demands. We further fabricated a tunable emissivity thermochromic (TET) smart window with large Delta T-sol (51%) and T-lum (72%) and switchable epsilon(Front) (0.95-0.1) to prove the efficacy of the proposed ideal window. Compared with current smart window technology solely regulating solar transmission and other RC materials with fixed emissivity, the TET smart window panel gives a wide tunability in the selective solar spectrum for dynamic climate conditions in energy-saving buildings, achieving largely enhanced energy saving performance globally</t>
  </si>
  <si>
    <t>[Wang, Shancheng; Zhou, Yang; Long, Yi] Nanyang Technol Univ, Sch Mat Sci &amp; Engn, Singapore 639798, Singapore; [Wang, Shancheng; Zhou, Yang; Long, Yi] Singapore HUJ Alliance Res &amp; Enterprise SHARE, Campus Res Excellence &amp; Technol Enterprise CREATE, Singapore 138602, Singapore; [Zhou, Yang] China Univ Petr, Coll New Energy &amp; Mat Sci, State Key Lab Petr Resources &amp; Prospecting, Beijing Key Lab Biogas Upgrading Utilizat, Beijing 102249, Peoples R China; [Jiang, Tengyao; Tan, Gang] Univ Wyoming, Dept Civil &amp; Architectural Engn, Laramie, WY 82071 USA; [Jiang, Tengyao] Nanjing Tech Univ, Sch Environm Sci &amp; Engn, Nanjing 211816, Jiangsu, Peoples R China; [Yang, Ronggui] Huazhong Univ Sci &amp; Technol, Sch Energy &amp; Power Engn, Wuhan 430074, Hubei, Peoples R China; [Long, Yi] Sino Singapore Int Joint Res Inst SSIJRI, Guangzhou 510000, Peoples R China</t>
  </si>
  <si>
    <t>Nanyang Technological University &amp; National Institute of Education (NIE) Singapore; Nanyang Technological University; China University of Petroleum; University of Wyoming; Nanjing Tech University; Huazhong University of Science &amp; Technology</t>
  </si>
  <si>
    <t>Long, Y (通讯作者)，Nanyang Technol Univ, Sch Mat Sci &amp; Engn, Singapore 639798, Singapore.;Tan, G (通讯作者)，Univ Wyoming, Dept Civil &amp; Architectural Engn, Laramie, WY 82071 USA.;Yang, RG (通讯作者)，Huazhong Univ Sci &amp; Technol, Sch Energy &amp; Power Engn, Wuhan 430074, Hubei, Peoples R China.</t>
  </si>
  <si>
    <t>ronggui@hust.edu.cn; gtan@uwyo.edu; longyi@ntu.edu.sg</t>
  </si>
  <si>
    <t>Yang, Ronggui/H-1278-2011; Wang, Shancheng/HPD-8039-2023; Wang, Shancheng/HPD-7986-2023</t>
  </si>
  <si>
    <t>Yang, Ronggui/0000-0002-3602-6945; Wang, Shancheng/0000-0001-5817-2217</t>
  </si>
  <si>
    <t>Sino-Singapore International Joint Research Institute (SSIJRI); National Research Foundation, Prime Minister's Office, Singapore under its Campus for Research Excellence and Technological Enterprise (CREATE) programme</t>
  </si>
  <si>
    <t>Sino-Singapore International Joint Research Institute (SSIJRI); National Research Foundation, Prime Minister's Office, Singapore under its Campus for Research Excellence and Technological Enterprise (CREATE) programme(National Research Foundation, Singapore)</t>
  </si>
  <si>
    <t>The Principal Investigator of this project (Yi Long) wishes to thank Sino-Singapore International Joint Research Institute (SSIJRI) for funding support. This research was supported by National Research Foundation, Prime Minister's Office, Singapore under its Campus for Research Excellence and Technological Enterprise (CREATE) programme. The EDX characterizations were performed at the Facility for Analysis, Characterization, Testing and Simulation (FACTS) at Nanyang Technological University.</t>
  </si>
  <si>
    <t>10.1016/j.nanoen.2021.106440</t>
  </si>
  <si>
    <t>WK2OH</t>
  </si>
  <si>
    <t>WOS:000709569900001</t>
  </si>
  <si>
    <t>Wang, Yang/ABB-3844-2021; Hu, Qinhong/C-3096-2009; Cheng, Hongfei/I-8827-2019</t>
  </si>
  <si>
    <t xml:space="preserve">Wang, Yang/0000-0003-2001-1359; Hu, Qinhong/0000-0002-4782-319X; </t>
  </si>
  <si>
    <t>Zomaya, Albert Y./G-9697-2017; Li, K/S-4073-2019</t>
  </si>
  <si>
    <t>Zomaya, Albert Y./0000-0002-3090-1059; Li, K/0000-0003-1381-4364</t>
  </si>
  <si>
    <t>Wang, Yu/A-5515-2019; Zhang, Qinghua/D-1920-2011; Liu, Licheng/AFP-5640-2022; Gu, Lin/D-9631-2011; Wang, Dingsheng/F-4648-2011; wang, yi/HOF-6668-2023; Zhang, Qing/HTT-5047-2023; Song, Weiyu/B-5670-2013</t>
  </si>
  <si>
    <t>Wang, Yu/0000-0002-9071-0238; Zhang, Qinghua/0000-0001-9086-7000; Gu, Lin/0000-0002-7504-031X; Wang, Dingsheng/0000-0003-0074-7633; zhang, Ningqiang/0000-0002-4161-7942; Lin, Rui/0000-0001-9816-5396</t>
  </si>
  <si>
    <t>Liu, Jiahao/HDO-5632-2022</t>
  </si>
  <si>
    <t>wang, yi/HOF-6668-2023; Ma, Tianyi/J-1868-2019; Song, Weiyu/B-5670-2013</t>
  </si>
  <si>
    <t>Lu, Xiaomei/IUQ-2139-2023; Zhang, Cheng/GRS-8698-2022; Yang, Wang/AAN-1652-2020; li, xiao/HKV-8405-2023; Liu, Jian/IQS-8197-2023; zhang, zhi/HPH-4905-2023</t>
  </si>
  <si>
    <t>Wang, Degao/B-5967-2012; Liang, Zibin/AAI-3997-2021</t>
  </si>
  <si>
    <t xml:space="preserve">Wang, Degao/0000-0002-0841-2793; </t>
  </si>
  <si>
    <t>BOHAI BAY BASIN; SIMPLE KINETIC-MODELS; SOURCE-ROCK; DONGPU DEPRESSION; CLAY-MINERALS; SURFACE-AREA; GEOLOGICAL CHARACTERISTICS; HYDROCARBON GENERATION; ARGILLACEOUS DOLOMITE; MOLECULAR SIMULATION</t>
  </si>
  <si>
    <t>Fundamental Research Funds for the Central Universities in UIBE; National Social Science Foundation of China(National Office of Philosophy and Social Sciences); National Natural Science Foundation of China(National Natural Science Foundation of China (NSFC)); Innovation Methods Special Foundation of the Chinese Ministry of Science and Technology; Humanities and Social Sciences Program of Chinese Ministry of Education; Program for the Philosophy and Social Sciences Research of Higher Learning Institutions of Shanxi</t>
  </si>
  <si>
    <t>Cheng, Hongfei/I-8827-2019; Wang, Yang/ABB-3844-2021</t>
  </si>
  <si>
    <t>Wang, Zhao-Kui/ABD-5942-2021; yang, yang/HGT-7999-2022; Lang, Ming/HIK-0758-2022; Igbari, Femi/AAC-3939-2019; yang, yang/GVT-5210-2022; Song, Weiyu/B-5670-2013; Meng, Dong/R-2543-2016; Igbari, Femi/AFU-7727-2022</t>
  </si>
  <si>
    <t>Wang, Zhao-Kui/0000-0003-1707-499X; Igbari, Femi/0000-0002-1885-2493; Meng, Dong/0000-0001-6776-0707; Li, Zhenxing/0000-0002-4020-7490</t>
  </si>
  <si>
    <t>Wu, Yonghui/0000-0002-9576-2029; Ma, Liqiang/0000-0002-8161-034X</t>
  </si>
  <si>
    <t>Wen, Yangyang/GLT-8193-2022</t>
  </si>
  <si>
    <t>Wen, Yangyang/0000-0003-3236-7168</t>
  </si>
  <si>
    <t>Liu, Weitao/A-1051-2015; Zhao, Hua-Zhang/E-8694-2010; Alessi, Daniel/AAI-9106-2020</t>
  </si>
  <si>
    <t>Lang, Ming/HIK-0758-2022; yang, yang/GVT-5210-2022; Meng, Dong/R-2543-2016; Song, Weiyu/B-5670-2013; yang, yang/HGT-7999-2022; Wen, Yangyang/GLT-8193-2022; zhang, lu/GRO-2969-2022; Meng, Dong/AAA-7020-2021</t>
  </si>
  <si>
    <t>China University of Mining &amp; Technology; China University of Petroleum; Texas A&amp;M University System; Texas A&amp;M University College Station; University of Aberdeen</t>
  </si>
  <si>
    <t>Sun, Zheng/H-1503-2019; liu, wen/HGE-3071-2022; Zhang, Tao/AGZ-8779-2022</t>
  </si>
  <si>
    <t>Sun, Zheng/0000-0002-3844-3953; Zhang, Tao/0000-0001-8273-6166; zhang, tao/0000-0001-7216-0423</t>
  </si>
  <si>
    <t>Li, K/S-4073-2019</t>
  </si>
  <si>
    <t>Li, K/0000-0003-1381-4364; fan, yongkai/0000-0002-4537-4650; liang, wei/0000-0003-3813-3223</t>
  </si>
  <si>
    <t>Yang, Yuyi/H-6600-2015; Yang, Yuyi/N-5428-2015; Gadd, Geoffrey/AAS-6971-2021; Zhang, Zulin/B-2879-2010</t>
  </si>
  <si>
    <t>Yang, Yuyi/0000-0001-9807-6844; Yang, Yuyi/0000-0001-9807-6844; Zhang, Zulin/0000-0002-6334-8819; Gadd, Geoffrey Michael/0000-0001-6874-870X</t>
  </si>
  <si>
    <t>Green Published, hybrid</t>
  </si>
  <si>
    <t>China University of Petroleum; Central South University; University of Southampton; Shanxi University Finance &amp; Economics</t>
  </si>
  <si>
    <t>Cheng, Cheng/HMP-1494-2023; Ren, Xiaohang/J-5360-2019</t>
  </si>
  <si>
    <t>Cheng, Cheng/0000-0003-3468-831X; Ren, Xiaohang/0000-0002-9097-580X; Liu, Mingming/0000-0003-2874-0249</t>
  </si>
  <si>
    <t>xie, yongbing/AAO-2079-2021; Wang, Yuxian/ABF-4005-2020; Zhao, He/D-6011-2014</t>
  </si>
  <si>
    <t>xie, yongbing/0000-0002-5592-9883; Zhao, He/0000-0002-0162-7388</t>
  </si>
  <si>
    <t>Yao, Jinlong/AAF-2842-2020; wang, yu/IUQ-6654-2023; zhao, tianyu/V-4629-2019; 徐, 亚军/ABS-6214-2022; wang, yue/ISA-4119-2023; Wang, Xuezhen/IUN-6267-2023; Pisarevsky, Sergei/T-2882-2019; Wang, Wei/I-4634-2012; Zi, Jian-Wei/A-4850-2011; zhou, Mei-Fu/G-4467-2010; Zhao, Guochun/ABB-4749-2020</t>
  </si>
  <si>
    <t>Yao, Jinlong/0000-0003-0433-4991; zhao, tianyu/0000-0002-6208-7426; Wang, Wei/0000-0002-7944-7598; Zi, Jian-Wei/0000-0001-8094-7568; Zhao, tianyu/0000-0002-7556-6477; Cawood, Peter/0000-0003-1200-3826</t>
  </si>
  <si>
    <t>Wei, Yue/HPG-0214-2023; LI, yi/HKO-0480-2023; wang, yi/HOF-6668-2023; Li, Yifei/GYA-2567-2022</t>
  </si>
  <si>
    <t>Southwest Petroleum University; Southwest Petroleum University; China University of Petroleum; China University of Petroleum; China University of Geosciences; China University of Petroleum; Utah System of Higher Education; University of Utah; Curtin University; University of Bristol; Peking University; Peking University; China University of Petroleum</t>
  </si>
  <si>
    <t>Li, Xin/0000-0001-6334-0369; /0000-0002-6272-7649; Song, Yan/0000-0003-0497-8543; Jiang, Zhenxue/0000-0002-2553-4573</t>
  </si>
  <si>
    <t>2096-4803</t>
  </si>
  <si>
    <t>1876-3804</t>
  </si>
  <si>
    <t>Huang, Jianyu/AAZ-2474-2020; Shen, Tongde/AAD-3785-2021; Jia, Peng/X-4636-2018; SUN, HAIMING/GZL-4783-2022; Li, Xiaomei/HNI-0635-2023</t>
  </si>
  <si>
    <t>Shen, Tongde/0000-0002-0391-3361; Jia, Peng/0000-0002-9761-7677; SUN, HAIMING/0000-0001-9085-500X; Tang, Yushu/0000-0002-8223-0744; Huang, Jianyu/0000-0002-8424-5368; Jia, Peng/0000-0002-3119-7075; Sun, Yong/0000-0002-6107-2038</t>
  </si>
  <si>
    <t>Tan, P; Pang, HW; Zhang, RX; Jin, Y; Zhou, YC; Kao, JW; Fan, M</t>
  </si>
  <si>
    <t>Tan, Peng; Pang, Huiwen; Zhang, Ruxin; Jin, Yan; Zhou, Yingcao; Kao, Jiawei; Fan, Meng</t>
  </si>
  <si>
    <t>Experimental investigation into hydraulic fracture geometry and proppant migration characteristics for southeastern Sichuan deep shale reservoirs</t>
  </si>
  <si>
    <t>Hydraulic fracturing; Deep shale; Proppant migration; Bedding plane</t>
  </si>
  <si>
    <t>PROPAGATION BEHAVIOR; SIMULATION; INITIATION; NETWORK; OPTIMIZATION; MORPHOLOGY; CRITERION; BRITTLE; MODEL; ROCK</t>
  </si>
  <si>
    <t>Difficulties in fracture extension and proppants adding were two key factors that affected the stimulated volume of deep shale reservoir. To clarify the mechanism of hydraulic fracture (HF) propagation and proppants migration, several groups of large-scale true tri-axial fracturing tests with an ingenious method of sand adding were performed utilizing deep Longmaxi shale outcrops from southeastern Sichuan. The interaction behavior between vertical HF and bedding plane (BP) was discussed. The results showed that due to the low bonding strength, the BPs could be easily activated even under high vertical stress difference coefficient. Based on the different influenced degrees of BPs, four types of HF geometries in the vertical direction were observed, that is, transverse HF, horizontal HF, step-shaped HF with fissure opening, and multilateral step-shaped HF network. The migration distance of proppants was limited and almost all the proppants were distributed around the wellbore, thus inducing the formation of multiple secondary HFs. When there are natural fractures (NFs) with large aperture around the wellbore, proppants almost entirely distributed along the NFs. The main factor, causing the difficulty of fracture extension and proppants migration, was the complex HF geometry characterized by the multi-branched fractures with slippage of BPs.</t>
  </si>
  <si>
    <t>[Tan, Peng; Zhou, Yingcao] CNPC Engn Technol R&amp;D Co Ltd, Beijing 102206, Peoples R China; [Pang, Huiwen; Jin, Yan; Kao, Jiawei; Fan, Meng] China Univ Petr, State Key Lab Petr Resources &amp; Prospecting, Beijing 102249, Peoples R China; [Zhang, Ruxin] Texas A&amp;M Univ, Harold Vance Dept Petr Engn, College Stn, TX 77843 USA</t>
  </si>
  <si>
    <t>China University of Petroleum; Texas A&amp;M University System; Texas A&amp;M University College Station</t>
  </si>
  <si>
    <t>Zhang, RX (通讯作者)，Texas A&amp;M Univ, Harold Vance Dept Petr Engn, College Stn, TX 77843 USA.</t>
  </si>
  <si>
    <t>tanpeng09jy@163.com; phw9999@126.com; 517956254@qq.com</t>
  </si>
  <si>
    <t>Tan, Peng/AAR-1064-2021; Kao, Jiawei/HGB-6356-2022</t>
  </si>
  <si>
    <t>Kao, Jiawei/0000-0001-8801-0171; Tan, Peng/0000-0002-9432-2689</t>
  </si>
  <si>
    <t>National Science and Technology Major Projects of China [2016ZX05066]</t>
  </si>
  <si>
    <t>The authors gratefully appreciate the support of National Science and Technology Major Projects of China (Grant No. 2016ZX05066).</t>
  </si>
  <si>
    <t>10.1016/j.petrol.2019.106517</t>
  </si>
  <si>
    <t>JU3SY</t>
  </si>
  <si>
    <t>WOS:000501599800057</t>
  </si>
  <si>
    <t>Fang, Junfeng/K-7943-2012; Huang, Wei/A-4461-2009; fang, junfeng/IAO-9456-2023; shanglei, feng/U-1681-2017; Yang, Yingguo/AAH-9107-2019</t>
  </si>
  <si>
    <t>Huang, Wei/0000-0001-7004-6408; Su, Zhenhuang/0000-0003-0026-2601; Gu, Hao/0000-0002-8623-5649; Yang, Yingguo/0000-0002-1749-2799; Hui, Wei/0000-0002-2310-8466</t>
  </si>
  <si>
    <t>wang, yi/HOF-6668-2023; Wang, Lu/GQH-9353-2022; Song, Weiyu/B-5670-2013</t>
  </si>
  <si>
    <t>Sun, Zhenyu/D-3087-2013; Wang, Shaobin/C-5507-2008</t>
  </si>
  <si>
    <t>Sun, Zhenyu/0000-0001-5788-9339; Wang, Shaobin/0000-0002-1751-9162</t>
  </si>
  <si>
    <t>Liang, Zibin/AAI-3997-2021; Guo, Shaojun/A-8449-2011; Mahmood, Asif/F-8794-2015; Tabassum, Hassina/O-6938-2017</t>
  </si>
  <si>
    <t>Guo, Shaojun/0000-0002-5941-414X; Mahmood, Asif/0000-0001-6438-438X; Tabassum, Hassina/0000-0002-8855-1768; Zhu, Bing Jun/0000-0001-5698-8247</t>
  </si>
  <si>
    <t>Gong, Jinlong/B-6783-2009; Institute for Nanomaterials Science, Debye/HZK-1024-2023; xie, yongbing/AAO-2079-2021; Wang, Yuxian/ABF-4005-2020</t>
  </si>
  <si>
    <t>zhang, lai/GVS-4725-2022; Wang, Jinjiang/AAT-5754-2020; Gao, Robert X/O-9339-2014</t>
  </si>
  <si>
    <t>Shanxi University Finance &amp; Economics; University of Southampton; China University of Petroleum; University of Essex</t>
  </si>
  <si>
    <t>Cheng, Cheng/0000-0003-3468-831X; Ren, Xiaohang/0000-0002-9097-580X</t>
  </si>
  <si>
    <t>Zhang, Luping/0000-0002-2354-7792; Shao, Yifan/0000-0002-0060-8927</t>
  </si>
  <si>
    <t>Wu, Keliu/0000-0002-0021-5007; Dong, Xiaohu/0000-0002-4754-6188; Lu, Ning/0009-0002-7377-4130</t>
  </si>
  <si>
    <t>li, he/ISB-4278-2023; Xia, Zhenhai/IAM-7825-2023; Zhao, Zhenghang/A-8975-2019</t>
  </si>
  <si>
    <t>Xia, Zhenhai/0000-0002-0881-2906; Zhao, Zhenghang/0000-0002-9383-9897; Lin, Chun-Yu/0000-0002-6818-4681</t>
  </si>
  <si>
    <t>National Key Research and Development Program of China [2017YFA0206500]; National Natural Science Foundation of China [51732002]; National Science Foundation [1561886, 1363123, 1662288]; Directorate For Engineering; Div Of Civil, Mechanical, &amp; Manufact Inn [1363123, 1561886] Funding Source: National Science Foundation; Directorate For Engineering; Div Of Civil, Mechanical, &amp; Manufact Inn [1662288] Funding Source: National Science Foundation</t>
  </si>
  <si>
    <t>National Key Research and Development Program of China; National Natural Science Foundation of China(National Natural Science Foundation of China (NSFC)); National Science Foundation(National Science Foundation (NSF)); Directorate For Engineering; Div Of Civil, Mechanical, &amp; Manufact Inn(National Science Foundation (NSF)NSF - Directorate for Engineering (ENG)); Directorate For Engineering; Div Of Civil, Mechanical, &amp; Manufact Inn(National Science Foundation (NSF)NSF - Directorate for Engineering (ENG))</t>
  </si>
  <si>
    <t>WANG, JINGYI/GSJ-1241-2022; wang, jing/HJA-5384-2022; Dong, Kangyin/O-3354-2019; wang, jie/HTQ-4920-2023; wang, jing/GVT-8700-2022</t>
  </si>
  <si>
    <t>National Social Science Foundation of China(National Office of Philosophy and Social Sciences); science and technology innovation project of Chinese Academy of Agricultural Science</t>
  </si>
  <si>
    <t>Beijing Institute of Technology; Jilin University; Jilin University; Peking University; Hong Kong University of Science &amp; Technology; China University of Petroleum; Beijing University of Technology; Peking University; Beijing Institute of Technology</t>
  </si>
  <si>
    <t>Ke, Xiaoxing/A-2723-2013; li, yu/HGL-9518-2022; Zai, Huachao/AHC-0135-2022; Li, yujing/GQA-4109-2022; Fu, Yuhao/Q-2912-2019; Sui, Manling/HJH-6825-2023; Chen, Qi/Z-2897-2019; Niu, Xiuxiu/GLV-3267-2022; Zhang, Lijun/F-7710-2011; Li, Nengxu/ISB-3552-2023; Li, Yujing/HCI-5300-2022; chen, yihua/HHD-2824-2022; chen, peng/HMD-1278-2023</t>
  </si>
  <si>
    <t>Ke, Xiaoxing/0000-0003-2004-6906; Sui, Manling/0000-0002-0415-5881; Chen, Qi/0000-0002-9647-5873; Zhang, Lijun/0000-0002-6438-5486; Li, Yujing/0000-0001-5440-5343; chen, yihua/0000-0002-6475-099X; Lu, Yue/0000-0001-9800-3792; Bai, Yang/0000-0001-5757-533X</t>
  </si>
  <si>
    <t>Xiao, Haihua/ABC-2574-2021; Ong, Wee-Jun/O-1403-2013; li, weijun/AAM-9848-2020</t>
  </si>
  <si>
    <t>Ong, Wee-Jun/0000-0002-5124-1934; li, weijun/0000-0002-8783-6227; Xiao, Haihua/0000-0001-8159-8187; Xu, Quan/0000-0003-2195-2513</t>
  </si>
  <si>
    <t>jing, meizan/CAF-9774-2022; Song, Weiyu/B-5670-2013; wang, yi/HOF-6668-2023; Yu, Xiaolin/L-5774-2013; ge, mao fa/Q-4232-2018</t>
  </si>
  <si>
    <t>National Social Science Foundation of China(National Office of Philosophy and Social Sciences)</t>
  </si>
  <si>
    <t>Yifan, Xu/GSE-2196-2022; Pang, Xiaojiao/GLS-0487-2022</t>
  </si>
  <si>
    <t>wu, yujia/HKF-6144-2023; Xu, Dake/AFN-2927-2022</t>
  </si>
  <si>
    <t>wu, yujia/0000-0002-1537-6049; Jia, Ru/0000-0003-1135-9273; Li, Xiaogang/0000-0001-9255-7559; xu, dake/0000-0003-0931-7189</t>
  </si>
  <si>
    <t>Dong, Kangyin/O-3354-2019; Jiang, Hong-Dian/AAM-7664-2020; Sun, Renjin/AAF-3552-2020</t>
  </si>
  <si>
    <t xml:space="preserve">Dong, Kangyin/0000-0002-5776-1498; Jiang, Hong-Dian/0000-0002-8979-565X; </t>
  </si>
  <si>
    <t>Wang, Jinjiang/AAT-5754-2020; zhang, lai/GVS-4725-2022; Ma, Yulin/GRO-5114-2022; Gao, Robert X/O-9339-2014</t>
  </si>
  <si>
    <t>Ma, Yulin/0000-0003-3045-5551; Gao, Robert X/0000-0003-3595-3728; Wang, Jinjiang/0000-0003-0163-4446</t>
  </si>
  <si>
    <t>Yu, Kaiyuan/AAH-6321-2019; Zhang, Xinghang/N-8341-2016; Chen, Youxing/P-5006-2016; Sun, Cheng/G-5059-2018; Wang, Jian/F-2669-2012</t>
  </si>
  <si>
    <t>Yu, Kaiyuan/0000-0002-5442-2992; Zhang, Xinghang/0000-0002-8380-8667; Chen, Youxing/0000-0003-1111-4495; Sun, Cheng/0000-0003-4104-8898; Wang, Jian/0000-0001-5130-300X</t>
  </si>
  <si>
    <t>wang, yi/HOF-6668-2023; Wu, Xingxing/Y-4975-2018; Wei, Yue/HPG-0214-2023</t>
  </si>
  <si>
    <t>Wu, Xingxing/0000-0002-6281-243X; Zhao, Yilong/0000-0001-8046-737X</t>
  </si>
  <si>
    <t>Zheng, Rui/HJB-0452-2022; LI, Gensheng/HIR-3613-2022; Shi, Yu/ABH-9977-2020</t>
  </si>
  <si>
    <t>LI, Gensheng/0000-0002-7342-8513; Shi, Yu/0000-0002-6441-3221</t>
  </si>
  <si>
    <t>Zhang, Tao/AGZ-8779-2022; Li, Jing/I-8320-2018; Sun, Zheng/H-1503-2019</t>
  </si>
  <si>
    <t>Zhang, Tao/0000-0001-8273-6166; Li, Jing/0000-0002-1297-6428; Sun, Zheng/0000-0002-3844-3953</t>
  </si>
  <si>
    <t>wang, ziqi/IQS-5011-2023; Wang, Zhiquan/HHS-6768-2022; Yifan, Xu/GSE-2196-2022; Wang, Zilong/IQV-2260-2023; wang, ziwei/HQY-9921-2023; Pang, Xiaojiao/GLS-0487-2022</t>
  </si>
  <si>
    <t>China University of Petroleum; N8 Research Partnership; White Rose University Consortium; University of Leeds</t>
  </si>
  <si>
    <t>Yan, Ruqiang/A-9776-2012; Mao, Kezhi/A-5025-2011; Wang, Jinjiang/AAT-5754-2020; /AAD-1562-2020</t>
  </si>
  <si>
    <t>Zhu, Daoyi/ABH-8536-2020; Bai, Baojun/AAZ-7316-2020</t>
  </si>
  <si>
    <t>Ge, Lei/0000-0002-7510-7334; Gao, Yangqin/0000-0002-2486-6621</t>
  </si>
  <si>
    <t>Li, Neng/V-8235-2019; Dai, Liming/AAV-4376-2020; Rufford, Thomas E./A-4930-2009; Lyu, Miaoqiang/D-7529-2015; Wen, Yangyang/I-5960-2019; Wang, Lianzhou/J-2140-2014</t>
  </si>
  <si>
    <t>Li, Neng/0000-0001-9633-6702; Dai, Liming/0000-0001-7536-160X; Rufford, Thomas E./0000-0002-8865-7976; Lyu, Miaoqiang/0000-0003-0212-4325; Wang, Lianzhou/0000-0002-5947-306X; Wen, Yangyang/0000-0003-3236-7168</t>
  </si>
  <si>
    <t>Sun, Rong/GPK-6792-2022; ZHOU, YUN/ISA-9160-2023; Zhang, Shuo/IUO-8909-2023; Song, Bo/V-5592-2018; XU, Jian-Bin/C-9374-2011; sun, jia/IAM-5263-2023; Wong, CP/M-6587-2017</t>
  </si>
  <si>
    <t>ZHOU, YUN/0009-0003-5061-8730; Song, Bo/0000-0002-3875-3839; XU, Jian-Bin/0000-0003-0509-9508; Wong, CP/0000-0003-3556-8053</t>
  </si>
  <si>
    <t>Dong, Xiaohu/D-9233-2016; Li, Jing/I-8320-2018; Wu, Keliu/F-8287-2016; Xu, Jinze/ABG-8946-2021</t>
  </si>
  <si>
    <t>Dong, Xiaohu/0000-0002-4754-6188; Li, Jing/0000-0002-1297-6428; Wu, Keliu/0000-0002-0021-5007; Chen, Zhangxin/0000-0002-9107-1925; Xu, Jinze/0000-0001-7075-0673; Xu, Jinze/0000-0001-5235-9435</t>
  </si>
  <si>
    <t>Hao, Changlong/C-4645-2013; tang, zhiyong/A-8563-2008; hao, changlong/AAB-4660-2020; li, zhiyuan/HGD-9581-2022</t>
  </si>
  <si>
    <t>Yan, Ruqiang/0000-0003-4341-6535; Mao, Kezhi/0000-0002-9191-8604; Wang, Jinjiang/0000-0003-0163-4446; Yan, Ruqiang/0000-0002-1250-4084</t>
  </si>
  <si>
    <t>Robbins, Leslie James/U-4420-2019; Haygarth, Philip Matthew/F-6790-2014; Reinhard, Christopher T/A-1736-2011; Gill, Benjamin C/B-8047-2012</t>
  </si>
  <si>
    <t>NSF-EAR; NASA Astrobiology Institute; Alfred P. Sloan Foundation; JSPS KAKENHI; Directorate For Geosciences; Division Of Earth Sciences [1338810, 1338299] Funding Source: National Science Foundation</t>
  </si>
  <si>
    <t>Zhu, Yongfa/D-9640-2011; Zhu, Yongfa/A-9452-2012; Zhu, Yongfa/N-9784-2019</t>
  </si>
  <si>
    <t>Zhu, Yongfa/0000-0001-8528-509X; Zhu, Yongfa/0000-0001-8528-509X</t>
  </si>
  <si>
    <t>Li, Neng/V-8235-2019; Kuang, Tairong/ABB-7776-2021; Sreenivasan, Sreeprasad/AAM-8073-2021; Zhao, Peng/H-5901-2017; Kuang, Tairong/AAE-1351-2020; Kuang, Tairong/L-6835-2017; Sreenivasan, Sreeprasad/D-5068-2013</t>
  </si>
  <si>
    <t>Li, Neng/0000-0001-9633-6702; Kuang, Tairong/0000-0003-4009-1720; Zhao, Peng/0000-0003-4377-1035; Kuang, Tairong/0000-0003-4009-1720; Sreenivasan, Sreeprasad/0000-0002-5728-0512; Xu, Quan/0000-0003-2195-2513</t>
  </si>
  <si>
    <t>Duan, Xiaoguang/O-2980-2017; Sun, Hongqi/B-3128-2014; Wang, Yuxian/ABF-4005-2020; Wang, Shaobin/C-5507-2008; Ao, Zhimin/B-9415-2009; Ao, Zhimin/AAO-9932-2020</t>
  </si>
  <si>
    <t>Duan, Xiaoguang/0000-0001-9635-5807; Sun, Hongqi/0000-0003-0907-5626; Wang, Shaobin/0000-0002-1751-9162; Ao, Zhimin/0000-0003-0333-3727; Ao, Zhimin/0000-0003-0333-3727; Wang, Yuxian/0000-0003-4553-9272</t>
  </si>
  <si>
    <t>Yifan, Xu/GSE-2196-2022</t>
  </si>
  <si>
    <t>Xu, Xiuwen/N-2937-2018; yang, fei/HPF-9658-2023; Zhang, Liqiang/E-6539-2015; Yang, Fan/GYU-4249-2022; Tian, Xiaojuan/K-5633-2013; li, xiao/HKV-8405-2023</t>
  </si>
  <si>
    <t xml:space="preserve">Xu, Xiuwen/0000-0003-0204-7606; Zhang, Liqiang/0000-0001-7482-0739; Tian, Xiaojuan/0000-0001-5360-237X; </t>
  </si>
  <si>
    <t>University of Texas System; University of Texas Austin; China University of Petroleum; University of Edinburgh; United States Department of Energy (DOE); Oak Ridge National Laboratory</t>
  </si>
  <si>
    <t>chen, xia/GYR-3948-2022; Chen, Yangkang/AFQ-3229-2022; chen, xi/GXH-3653-2022; Chen, Yangkang/C-3826-2016; chen, xia/GXM-5435-2022</t>
  </si>
  <si>
    <t>SHI, JUNTAI/AAG-4395-2020; Wu, Keliu/F-8287-2016; Li, Jing/I-8320-2018; Zhang, Tao/AGZ-8779-2022</t>
  </si>
  <si>
    <t>Wu, Keliu/0000-0002-0021-5007; Li, Jing/0000-0002-1297-6428; Zhang, Tao/0000-0001-8273-6166; zhang, tao/0000-0001-7216-0423; Yu, Pengliang/0000-0001-8774-8991</t>
  </si>
  <si>
    <t>Chen, Qiang/E-3308-2012; li, xiao/HKV-8405-2023; Li, Junshuai/B-8728-2011</t>
  </si>
  <si>
    <t>Wu, Changzhi/D-6413-2017; Wang, Xiangyu/B-6232-2013</t>
  </si>
  <si>
    <t>Ueno, Keiji/B-2741-2012; Yang, Fang Ping Ou/K-1036-2014; Saito, Riichiro/B-1132-2008; Saito, Riichiro/GQH-0311-2022; Lee, Yi-Hsien/AAA-6972-2019; Zubair, Ahmad/T-4659-2019</t>
  </si>
  <si>
    <t>Ueno, Keiji/0000-0002-5535-9382; Saito, Riichiro/0000-0002-3336-9985; Saito, Riichiro/0000-0002-3336-9985; Palacios, Tomas/0000-0002-2190-563X</t>
  </si>
  <si>
    <t>NSF [DMR-1004147]; ONR [N00014-1-1063-09]; International Postdoctoral Exchange Fellowship Program [20130002]; ARO [W911NF-14-2-0071, 6930265, 6930861]; NSFC [51272291]; MOST [103-2112-M-007-001-MY3]; MEXT [25107004, 25107005]; Direct For Mathematical &amp; Physical Scien; Division Of Materials Research [1004147] Funding Source: National Science Foundation; Grants-in-Aid for Scientific Research [25107004] Funding Source: KAKEN</t>
  </si>
  <si>
    <t>NSF(National Science Foundation (NSF)); ONR(Office of Naval Research); International Postdoctoral Exchange Fellowship Program; ARO; NSFC(National Natural Science Foundation of China (NSFC)); MOST; MEXT(Ministry of Education, Culture, Sports, Science and Technology, Japan (MEXT)); Direct For Mathematical &amp; Physical Scien; Division Of Materials Research(National Science Foundation (NSF)NSF - Directorate for Mathematical &amp; Physical Sciences (MPS)); Grants-in-Aid for Scientific Research(Ministry of Education, Culture, Sports, Science and Technology, Japan (MEXT)Japan Society for the Promotion of ScienceGrants-in-Aid for Scientific Research (KAKENHI))</t>
  </si>
  <si>
    <t>Liu, Zhen/IAQ-0136-2023; Vajtai, Robert/B-1029-2008; najmaei, sina/H-8536-2013; Xia, Zhenhai/IAM-7825-2023; Yakobson, Boris/ABA-3897-2020; Zhou, Wu/D-8526-2011; Liu, Zheng/C-1813-2014</t>
  </si>
  <si>
    <t>Vajtai, Robert/0000-0002-3942-8827; Xia, Zhenhai/0000-0002-0881-2906; Yakobson, Boris/0000-0001-8369-3567; Zhou, Wu/0000-0002-6803-1095; Liu, Zheng/0000-0002-8825-7198; Lou, Jun/0000-0002-4351-9561; Xu, Quan/0000-0003-2195-2513</t>
  </si>
  <si>
    <t>Chen, Yangkang/AFQ-3229-2022; Chen, Yangkang/C-3826-2016</t>
  </si>
  <si>
    <t>li, yu/HGL-9518-2022; Li, Yujing/HCI-5300-2022; Li, yujing/GQA-4109-2022</t>
  </si>
  <si>
    <t>National Social Science Foundation of China(National Office of Philosophy and Social Sciences); National Science Foundation of China(National Natural Science Foundation of China (NSFC)); Natural Science Foundation of Hunan Province(Natural Science Foundation of Hunan Province); China Postdoctoral Science Foundation(China Postdoctoral Science Foundation)</t>
  </si>
  <si>
    <t>huaming, li/S-1885-2016</t>
  </si>
  <si>
    <t>Höök, Mikael/I-3479-2019; Tang, Xu/I-1920-2013</t>
  </si>
  <si>
    <t>Höök, Mikael/0000-0002-6379-7104; Tang, Xu/0000-0003-3068-1524</t>
  </si>
  <si>
    <t>http://dx.doi.org/10.1016/j.scp.2022.100821</t>
  </si>
  <si>
    <t>http://dx.doi.org/10.1016/j.rser.2022.112537</t>
  </si>
  <si>
    <t>http://dx.doi.org/10.1016/j.petrol.2021.109695</t>
  </si>
  <si>
    <t>http://dx.doi.org/10.1002/anie.202101559</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</si>
</sst>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2">
    <font>
      <sz val="10"/>
      <name val="Arial"/>
      <family val="2"/>
    </font>
    <font>
      <sz val="9"/>
      <name val="宋体"/>
      <family val="0"/>
    </font>
    <font>
      <sz val="11"/>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indexed="9"/>
      <name val="等线"/>
      <family val="0"/>
    </font>
    <font>
      <sz val="9"/>
      <name val="Microsoft YaHei UI"/>
      <family val="2"/>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indexed="8"/>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protection/>
    </xf>
    <xf numFmtId="0" fontId="28"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9"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40"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0" fillId="32" borderId="9" applyNumberFormat="0" applyFont="0" applyAlignment="0" applyProtection="0"/>
  </cellStyleXfs>
  <cellXfs count="2">
    <xf numFmtId="0" fontId="0" fillId="0" borderId="0" xfId="0" applyAlignment="1">
      <alignment/>
    </xf>
    <xf numFmtId="0" fontId="0" fillId="0" borderId="10" xfId="0" applyBorder="1" applyAlignment="1">
      <alignment/>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67"/>
  <sheetViews>
    <sheetView tabSelected="1" zoomScalePageLayoutView="0" workbookViewId="0" topLeftCell="A155">
      <selection activeCell="BX1" sqref="BX1:BX16384"/>
    </sheetView>
  </sheetViews>
  <sheetFormatPr defaultColWidth="9.140625" defaultRowHeight="12.75"/>
  <sheetData>
    <row r="1" spans="1:76" ht="1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186</v>
      </c>
      <c r="BG1" t="s">
        <v>57</v>
      </c>
      <c r="BH1" t="s">
        <v>58</v>
      </c>
      <c r="BI1" t="s">
        <v>59</v>
      </c>
      <c r="BJ1" t="s">
        <v>60</v>
      </c>
      <c r="BK1" t="s">
        <v>61</v>
      </c>
      <c r="BL1" t="s">
        <v>62</v>
      </c>
      <c r="BM1" t="s">
        <v>63</v>
      </c>
      <c r="BN1" t="s">
        <v>64</v>
      </c>
      <c r="BO1" t="s">
        <v>65</v>
      </c>
      <c r="BP1" t="s">
        <v>66</v>
      </c>
      <c r="BQ1" t="s">
        <v>67</v>
      </c>
      <c r="BR1" t="s">
        <v>68</v>
      </c>
      <c r="BS1" t="s">
        <v>69</v>
      </c>
      <c r="BT1" t="s">
        <v>187</v>
      </c>
      <c r="BX1" s="1"/>
    </row>
    <row r="2" spans="1:76" ht="12">
      <c r="A2" t="s">
        <v>70</v>
      </c>
      <c r="B2" t="s">
        <v>3320</v>
      </c>
      <c r="F2" t="s">
        <v>3321</v>
      </c>
      <c r="I2" t="s">
        <v>3322</v>
      </c>
      <c r="J2" t="s">
        <v>249</v>
      </c>
      <c r="M2" t="s">
        <v>76</v>
      </c>
      <c r="N2" t="s">
        <v>100</v>
      </c>
      <c r="T2" t="s">
        <v>3323</v>
      </c>
      <c r="U2" t="s">
        <v>3324</v>
      </c>
      <c r="V2" t="s">
        <v>3325</v>
      </c>
      <c r="W2" t="s">
        <v>3326</v>
      </c>
      <c r="X2" t="s">
        <v>283</v>
      </c>
      <c r="Y2" t="s">
        <v>3327</v>
      </c>
      <c r="Z2" t="s">
        <v>3328</v>
      </c>
      <c r="AA2" t="s">
        <v>3329</v>
      </c>
      <c r="AB2" t="s">
        <v>3330</v>
      </c>
      <c r="AC2" t="s">
        <v>3331</v>
      </c>
      <c r="AD2" t="s">
        <v>3332</v>
      </c>
      <c r="AE2" t="s">
        <v>3333</v>
      </c>
      <c r="AG2">
        <v>32</v>
      </c>
      <c r="AH2">
        <v>6</v>
      </c>
      <c r="AI2">
        <v>6</v>
      </c>
      <c r="AJ2">
        <v>3</v>
      </c>
      <c r="AK2">
        <v>3</v>
      </c>
      <c r="AL2" t="s">
        <v>260</v>
      </c>
      <c r="AM2" t="s">
        <v>261</v>
      </c>
      <c r="AN2" t="s">
        <v>3334</v>
      </c>
      <c r="AO2" t="s">
        <v>263</v>
      </c>
      <c r="AP2" t="s">
        <v>264</v>
      </c>
      <c r="AR2" t="s">
        <v>265</v>
      </c>
      <c r="AS2" t="s">
        <v>266</v>
      </c>
      <c r="AT2" t="s">
        <v>183</v>
      </c>
      <c r="AU2">
        <v>2023</v>
      </c>
      <c r="AV2">
        <v>20</v>
      </c>
      <c r="AW2">
        <v>1</v>
      </c>
      <c r="BB2">
        <v>559</v>
      </c>
      <c r="BC2">
        <v>568</v>
      </c>
      <c r="BE2" t="s">
        <v>3335</v>
      </c>
      <c r="BF2" t="str">
        <f>HYPERLINK("http://dx.doi.org/10.1016/j.petsci.2022.01.008","http://dx.doi.org/10.1016/j.petsci.2022.01.008")</f>
        <v>http://dx.doi.org/10.1016/j.petsci.2022.01.008</v>
      </c>
      <c r="BI2">
        <v>10</v>
      </c>
      <c r="BJ2" t="s">
        <v>270</v>
      </c>
      <c r="BK2" t="s">
        <v>92</v>
      </c>
      <c r="BL2" t="s">
        <v>271</v>
      </c>
      <c r="BM2" t="s">
        <v>3336</v>
      </c>
      <c r="BO2" t="s">
        <v>184</v>
      </c>
      <c r="BR2" t="s">
        <v>3337</v>
      </c>
      <c r="BS2" t="s">
        <v>3338</v>
      </c>
      <c r="BT2" t="str">
        <f>HYPERLINK("https%3A%2F%2Fwww.webofscience.com%2Fwos%2Fwoscc%2Ffull-record%2FWOS:000962203100001","View Full Record in Web of Science")</f>
        <v>View Full Record in Web of Science</v>
      </c>
      <c r="BX2" s="1"/>
    </row>
    <row r="3" spans="1:76" ht="12">
      <c r="A3" t="s">
        <v>70</v>
      </c>
      <c r="B3" t="s">
        <v>3339</v>
      </c>
      <c r="F3" t="s">
        <v>3340</v>
      </c>
      <c r="I3" t="s">
        <v>3341</v>
      </c>
      <c r="J3" t="s">
        <v>2873</v>
      </c>
      <c r="M3" t="s">
        <v>76</v>
      </c>
      <c r="N3" t="s">
        <v>77</v>
      </c>
      <c r="T3" t="s">
        <v>3342</v>
      </c>
      <c r="U3" t="s">
        <v>3343</v>
      </c>
      <c r="V3" t="s">
        <v>3344</v>
      </c>
      <c r="W3" t="s">
        <v>3345</v>
      </c>
      <c r="X3" t="s">
        <v>1801</v>
      </c>
      <c r="Y3" t="s">
        <v>3346</v>
      </c>
      <c r="Z3" t="s">
        <v>811</v>
      </c>
      <c r="AC3" t="s">
        <v>3347</v>
      </c>
      <c r="AD3" t="s">
        <v>3348</v>
      </c>
      <c r="AE3" t="s">
        <v>3349</v>
      </c>
      <c r="AG3">
        <v>330</v>
      </c>
      <c r="AH3">
        <v>11</v>
      </c>
      <c r="AI3">
        <v>11</v>
      </c>
      <c r="AJ3">
        <v>180</v>
      </c>
      <c r="AK3">
        <v>180</v>
      </c>
      <c r="AL3" t="s">
        <v>133</v>
      </c>
      <c r="AM3" t="s">
        <v>134</v>
      </c>
      <c r="AN3" t="s">
        <v>135</v>
      </c>
      <c r="AO3" t="s">
        <v>2874</v>
      </c>
      <c r="AP3" t="s">
        <v>2875</v>
      </c>
      <c r="AR3" t="s">
        <v>2876</v>
      </c>
      <c r="AS3" t="s">
        <v>2877</v>
      </c>
      <c r="AT3" t="s">
        <v>565</v>
      </c>
      <c r="AU3">
        <v>2023</v>
      </c>
      <c r="AV3">
        <v>44</v>
      </c>
      <c r="BB3">
        <v>7</v>
      </c>
      <c r="BC3">
        <v>49</v>
      </c>
      <c r="BE3" t="s">
        <v>3350</v>
      </c>
      <c r="BF3" t="str">
        <f>HYPERLINK("http://dx.doi.org/10.1016/S1872-2067(22)64149-4","http://dx.doi.org/10.1016/S1872-2067(22)64149-4")</f>
        <v>http://dx.doi.org/10.1016/S1872-2067(22)64149-4</v>
      </c>
      <c r="BH3" t="s">
        <v>3351</v>
      </c>
      <c r="BI3">
        <v>43</v>
      </c>
      <c r="BJ3" t="s">
        <v>2878</v>
      </c>
      <c r="BK3" t="s">
        <v>92</v>
      </c>
      <c r="BL3" t="s">
        <v>677</v>
      </c>
      <c r="BM3" t="s">
        <v>3352</v>
      </c>
      <c r="BO3" t="s">
        <v>2085</v>
      </c>
      <c r="BR3" t="s">
        <v>3337</v>
      </c>
      <c r="BS3" t="s">
        <v>3353</v>
      </c>
      <c r="BT3" t="str">
        <f>HYPERLINK("https%3A%2F%2Fwww.webofscience.com%2Fwos%2Fwoscc%2Ffull-record%2FWOS:000910944500003","View Full Record in Web of Science")</f>
        <v>View Full Record in Web of Science</v>
      </c>
      <c r="BX3" s="1"/>
    </row>
    <row r="4" spans="1:76" ht="12">
      <c r="A4" t="s">
        <v>70</v>
      </c>
      <c r="B4" t="s">
        <v>3354</v>
      </c>
      <c r="F4" t="s">
        <v>3355</v>
      </c>
      <c r="I4" t="s">
        <v>3356</v>
      </c>
      <c r="J4" t="s">
        <v>658</v>
      </c>
      <c r="M4" t="s">
        <v>76</v>
      </c>
      <c r="N4" t="s">
        <v>100</v>
      </c>
      <c r="T4" t="s">
        <v>3357</v>
      </c>
      <c r="U4" t="s">
        <v>3358</v>
      </c>
      <c r="V4" t="s">
        <v>3359</v>
      </c>
      <c r="W4" t="s">
        <v>3360</v>
      </c>
      <c r="X4" t="s">
        <v>3361</v>
      </c>
      <c r="Y4" t="s">
        <v>3362</v>
      </c>
      <c r="Z4" t="s">
        <v>2820</v>
      </c>
      <c r="AA4" t="s">
        <v>3363</v>
      </c>
      <c r="AB4" t="s">
        <v>3364</v>
      </c>
      <c r="AC4" t="s">
        <v>3365</v>
      </c>
      <c r="AD4" t="s">
        <v>3366</v>
      </c>
      <c r="AE4" t="s">
        <v>3367</v>
      </c>
      <c r="AG4">
        <v>52</v>
      </c>
      <c r="AH4">
        <v>7</v>
      </c>
      <c r="AI4">
        <v>7</v>
      </c>
      <c r="AJ4">
        <v>124</v>
      </c>
      <c r="AK4">
        <v>147</v>
      </c>
      <c r="AL4" t="s">
        <v>133</v>
      </c>
      <c r="AM4" t="s">
        <v>134</v>
      </c>
      <c r="AN4" t="s">
        <v>135</v>
      </c>
      <c r="AO4" t="s">
        <v>670</v>
      </c>
      <c r="AP4" t="s">
        <v>671</v>
      </c>
      <c r="AR4" t="s">
        <v>672</v>
      </c>
      <c r="AS4" t="s">
        <v>673</v>
      </c>
      <c r="AT4" t="s">
        <v>139</v>
      </c>
      <c r="AU4">
        <v>2023</v>
      </c>
      <c r="AV4">
        <v>323</v>
      </c>
      <c r="BD4">
        <v>122173</v>
      </c>
      <c r="BE4" t="s">
        <v>3368</v>
      </c>
      <c r="BF4" t="str">
        <f>HYPERLINK("http://dx.doi.org/10.1016/j.apcatb.2022.122173","http://dx.doi.org/10.1016/j.apcatb.2022.122173")</f>
        <v>http://dx.doi.org/10.1016/j.apcatb.2022.122173</v>
      </c>
      <c r="BH4" t="s">
        <v>3369</v>
      </c>
      <c r="BI4">
        <v>11</v>
      </c>
      <c r="BJ4" t="s">
        <v>676</v>
      </c>
      <c r="BK4" t="s">
        <v>92</v>
      </c>
      <c r="BL4" t="s">
        <v>677</v>
      </c>
      <c r="BM4" t="s">
        <v>3370</v>
      </c>
      <c r="BR4" t="s">
        <v>3337</v>
      </c>
      <c r="BS4" t="s">
        <v>3371</v>
      </c>
      <c r="BT4" t="str">
        <f>HYPERLINK("https%3A%2F%2Fwww.webofscience.com%2Fwos%2Fwoscc%2Ffull-record%2FWOS:000890428100001","View Full Record in Web of Science")</f>
        <v>View Full Record in Web of Science</v>
      </c>
      <c r="BX4" s="1"/>
    </row>
    <row r="5" spans="1:72" ht="12">
      <c r="A5" t="s">
        <v>70</v>
      </c>
      <c r="B5" t="s">
        <v>3372</v>
      </c>
      <c r="F5" t="s">
        <v>3373</v>
      </c>
      <c r="I5" t="s">
        <v>3374</v>
      </c>
      <c r="J5" t="s">
        <v>3375</v>
      </c>
      <c r="M5" t="s">
        <v>76</v>
      </c>
      <c r="N5" t="s">
        <v>100</v>
      </c>
      <c r="T5" t="s">
        <v>3376</v>
      </c>
      <c r="U5" t="s">
        <v>3377</v>
      </c>
      <c r="V5" t="s">
        <v>3378</v>
      </c>
      <c r="W5" t="s">
        <v>3379</v>
      </c>
      <c r="X5" t="s">
        <v>283</v>
      </c>
      <c r="Y5" t="s">
        <v>3380</v>
      </c>
      <c r="Z5" t="s">
        <v>3381</v>
      </c>
      <c r="AC5" t="s">
        <v>3382</v>
      </c>
      <c r="AD5" t="s">
        <v>3383</v>
      </c>
      <c r="AE5" t="s">
        <v>3384</v>
      </c>
      <c r="AG5">
        <v>72</v>
      </c>
      <c r="AH5">
        <v>5</v>
      </c>
      <c r="AI5">
        <v>5</v>
      </c>
      <c r="AJ5">
        <v>33</v>
      </c>
      <c r="AK5">
        <v>67</v>
      </c>
      <c r="AL5" t="s">
        <v>3151</v>
      </c>
      <c r="AM5" t="s">
        <v>3152</v>
      </c>
      <c r="AN5" t="s">
        <v>3153</v>
      </c>
      <c r="AO5" t="s">
        <v>3385</v>
      </c>
      <c r="AP5" t="s">
        <v>3386</v>
      </c>
      <c r="AR5" t="s">
        <v>3387</v>
      </c>
      <c r="AS5" t="s">
        <v>3388</v>
      </c>
      <c r="AT5" t="s">
        <v>565</v>
      </c>
      <c r="AU5">
        <v>2023</v>
      </c>
      <c r="AV5">
        <v>629</v>
      </c>
      <c r="AX5" t="s">
        <v>2239</v>
      </c>
      <c r="BB5">
        <v>896</v>
      </c>
      <c r="BC5">
        <v>907</v>
      </c>
      <c r="BE5" t="s">
        <v>3389</v>
      </c>
      <c r="BF5" t="str">
        <f>HYPERLINK("http://dx.doi.org/10.1016/j.jcis.2022.09.125","http://dx.doi.org/10.1016/j.jcis.2022.09.125")</f>
        <v>http://dx.doi.org/10.1016/j.jcis.2022.09.125</v>
      </c>
      <c r="BH5" t="s">
        <v>3390</v>
      </c>
      <c r="BI5">
        <v>12</v>
      </c>
      <c r="BJ5" t="s">
        <v>739</v>
      </c>
      <c r="BK5" t="s">
        <v>92</v>
      </c>
      <c r="BL5" t="s">
        <v>172</v>
      </c>
      <c r="BM5" t="s">
        <v>3391</v>
      </c>
      <c r="BN5">
        <v>36206678</v>
      </c>
      <c r="BR5" t="s">
        <v>3337</v>
      </c>
      <c r="BS5" t="s">
        <v>3392</v>
      </c>
      <c r="BT5" t="str">
        <f>HYPERLINK("https%3A%2F%2Fwww.webofscience.com%2Fwos%2Fwoscc%2Ffull-record%2FWOS:000876396300011","View Full Record in Web of Science")</f>
        <v>View Full Record in Web of Science</v>
      </c>
    </row>
    <row r="6" spans="1:72" ht="12">
      <c r="A6" t="s">
        <v>70</v>
      </c>
      <c r="B6" t="s">
        <v>2944</v>
      </c>
      <c r="F6" t="s">
        <v>2945</v>
      </c>
      <c r="I6" t="s">
        <v>2946</v>
      </c>
      <c r="J6" t="s">
        <v>658</v>
      </c>
      <c r="M6" t="s">
        <v>76</v>
      </c>
      <c r="N6" t="s">
        <v>100</v>
      </c>
      <c r="T6" t="s">
        <v>2947</v>
      </c>
      <c r="U6" t="s">
        <v>2948</v>
      </c>
      <c r="V6" t="s">
        <v>2949</v>
      </c>
      <c r="W6" t="s">
        <v>2950</v>
      </c>
      <c r="X6" t="s">
        <v>2951</v>
      </c>
      <c r="Y6" t="s">
        <v>2952</v>
      </c>
      <c r="Z6" t="s">
        <v>2953</v>
      </c>
      <c r="AA6" t="s">
        <v>3393</v>
      </c>
      <c r="AB6" t="s">
        <v>3394</v>
      </c>
      <c r="AC6" t="s">
        <v>2954</v>
      </c>
      <c r="AD6" t="s">
        <v>2955</v>
      </c>
      <c r="AE6" t="s">
        <v>2956</v>
      </c>
      <c r="AG6">
        <v>50</v>
      </c>
      <c r="AH6">
        <v>10</v>
      </c>
      <c r="AI6">
        <v>10</v>
      </c>
      <c r="AJ6">
        <v>80</v>
      </c>
      <c r="AK6">
        <v>147</v>
      </c>
      <c r="AL6" t="s">
        <v>133</v>
      </c>
      <c r="AM6" t="s">
        <v>134</v>
      </c>
      <c r="AN6" t="s">
        <v>135</v>
      </c>
      <c r="AO6" t="s">
        <v>670</v>
      </c>
      <c r="AP6" t="s">
        <v>671</v>
      </c>
      <c r="AR6" t="s">
        <v>672</v>
      </c>
      <c r="AS6" t="s">
        <v>673</v>
      </c>
      <c r="AT6" t="s">
        <v>565</v>
      </c>
      <c r="AU6">
        <v>2023</v>
      </c>
      <c r="AV6">
        <v>320</v>
      </c>
      <c r="BD6">
        <v>122005</v>
      </c>
      <c r="BE6" t="s">
        <v>2957</v>
      </c>
      <c r="BF6" t="str">
        <f>HYPERLINK("http://dx.doi.org/10.1016/j.apcatb.2022.122005","http://dx.doi.org/10.1016/j.apcatb.2022.122005")</f>
        <v>http://dx.doi.org/10.1016/j.apcatb.2022.122005</v>
      </c>
      <c r="BH6" t="s">
        <v>3395</v>
      </c>
      <c r="BI6">
        <v>10</v>
      </c>
      <c r="BJ6" t="s">
        <v>676</v>
      </c>
      <c r="BK6" t="s">
        <v>92</v>
      </c>
      <c r="BL6" t="s">
        <v>677</v>
      </c>
      <c r="BM6" t="s">
        <v>2958</v>
      </c>
      <c r="BO6" t="s">
        <v>2085</v>
      </c>
      <c r="BR6" t="s">
        <v>3337</v>
      </c>
      <c r="BS6" t="s">
        <v>2959</v>
      </c>
      <c r="BT6" t="str">
        <f>HYPERLINK("https%3A%2F%2Fwww.webofscience.com%2Fwos%2Fwoscc%2Ffull-record%2FWOS:000867133600002","View Full Record in Web of Science")</f>
        <v>View Full Record in Web of Science</v>
      </c>
    </row>
    <row r="7" spans="1:72" ht="12">
      <c r="A7" t="s">
        <v>70</v>
      </c>
      <c r="B7" t="s">
        <v>2922</v>
      </c>
      <c r="F7" t="s">
        <v>2923</v>
      </c>
      <c r="I7" t="s">
        <v>2924</v>
      </c>
      <c r="J7" t="s">
        <v>2925</v>
      </c>
      <c r="M7" t="s">
        <v>76</v>
      </c>
      <c r="N7" t="s">
        <v>100</v>
      </c>
      <c r="T7" t="s">
        <v>2926</v>
      </c>
      <c r="U7" t="s">
        <v>2927</v>
      </c>
      <c r="V7" t="s">
        <v>2928</v>
      </c>
      <c r="W7" t="s">
        <v>2929</v>
      </c>
      <c r="X7" t="s">
        <v>3396</v>
      </c>
      <c r="Y7" t="s">
        <v>2930</v>
      </c>
      <c r="Z7" t="s">
        <v>2931</v>
      </c>
      <c r="AA7" t="s">
        <v>3397</v>
      </c>
      <c r="AB7" t="s">
        <v>3398</v>
      </c>
      <c r="AC7" t="s">
        <v>2932</v>
      </c>
      <c r="AD7" t="s">
        <v>2933</v>
      </c>
      <c r="AE7" t="s">
        <v>2934</v>
      </c>
      <c r="AG7">
        <v>35</v>
      </c>
      <c r="AH7">
        <v>17</v>
      </c>
      <c r="AI7">
        <v>17</v>
      </c>
      <c r="AJ7">
        <v>36</v>
      </c>
      <c r="AK7">
        <v>39</v>
      </c>
      <c r="AL7" t="s">
        <v>133</v>
      </c>
      <c r="AM7" t="s">
        <v>134</v>
      </c>
      <c r="AN7" t="s">
        <v>135</v>
      </c>
      <c r="AO7" t="s">
        <v>2935</v>
      </c>
      <c r="AP7" t="s">
        <v>2936</v>
      </c>
      <c r="AR7" t="s">
        <v>2937</v>
      </c>
      <c r="AS7" t="s">
        <v>2938</v>
      </c>
      <c r="AT7" t="s">
        <v>183</v>
      </c>
      <c r="AU7">
        <v>2023</v>
      </c>
      <c r="AV7">
        <v>139</v>
      </c>
      <c r="BB7">
        <v>29</v>
      </c>
      <c r="BC7">
        <v>37</v>
      </c>
      <c r="BE7" t="s">
        <v>2939</v>
      </c>
      <c r="BF7" t="str">
        <f>HYPERLINK("http://dx.doi.org/10.1016/j.future.2022.09.007","http://dx.doi.org/10.1016/j.future.2022.09.007")</f>
        <v>http://dx.doi.org/10.1016/j.future.2022.09.007</v>
      </c>
      <c r="BH7" t="s">
        <v>3395</v>
      </c>
      <c r="BI7">
        <v>9</v>
      </c>
      <c r="BJ7" t="s">
        <v>2940</v>
      </c>
      <c r="BK7" t="s">
        <v>92</v>
      </c>
      <c r="BL7" t="s">
        <v>2941</v>
      </c>
      <c r="BM7" t="s">
        <v>2942</v>
      </c>
      <c r="BR7" t="s">
        <v>3337</v>
      </c>
      <c r="BS7" t="s">
        <v>2943</v>
      </c>
      <c r="BT7" t="str">
        <f>HYPERLINK("https%3A%2F%2Fwww.webofscience.com%2Fwos%2Fwoscc%2Ffull-record%2FWOS:000868340000003","View Full Record in Web of Science")</f>
        <v>View Full Record in Web of Science</v>
      </c>
    </row>
    <row r="8" spans="1:72" ht="12">
      <c r="A8" t="s">
        <v>70</v>
      </c>
      <c r="B8" t="s">
        <v>2960</v>
      </c>
      <c r="F8" t="s">
        <v>2961</v>
      </c>
      <c r="I8" t="s">
        <v>2962</v>
      </c>
      <c r="J8" t="s">
        <v>2963</v>
      </c>
      <c r="M8" t="s">
        <v>76</v>
      </c>
      <c r="N8" t="s">
        <v>100</v>
      </c>
      <c r="T8" t="s">
        <v>2964</v>
      </c>
      <c r="U8" t="s">
        <v>2965</v>
      </c>
      <c r="V8" t="s">
        <v>2966</v>
      </c>
      <c r="W8" t="s">
        <v>2967</v>
      </c>
      <c r="X8" t="s">
        <v>2968</v>
      </c>
      <c r="Y8" t="s">
        <v>2969</v>
      </c>
      <c r="Z8" t="s">
        <v>2970</v>
      </c>
      <c r="AA8" t="s">
        <v>3399</v>
      </c>
      <c r="AB8" t="s">
        <v>3400</v>
      </c>
      <c r="AC8" t="s">
        <v>2971</v>
      </c>
      <c r="AD8" t="s">
        <v>2972</v>
      </c>
      <c r="AE8" t="s">
        <v>2973</v>
      </c>
      <c r="AG8">
        <v>54</v>
      </c>
      <c r="AH8">
        <v>7</v>
      </c>
      <c r="AI8">
        <v>7</v>
      </c>
      <c r="AJ8">
        <v>32</v>
      </c>
      <c r="AK8">
        <v>55</v>
      </c>
      <c r="AL8" t="s">
        <v>352</v>
      </c>
      <c r="AM8" t="s">
        <v>353</v>
      </c>
      <c r="AN8" t="s">
        <v>354</v>
      </c>
      <c r="AO8" t="s">
        <v>2974</v>
      </c>
      <c r="AP8" t="s">
        <v>2975</v>
      </c>
      <c r="AR8" t="s">
        <v>2976</v>
      </c>
      <c r="AS8" t="s">
        <v>2977</v>
      </c>
      <c r="AT8" t="s">
        <v>565</v>
      </c>
      <c r="AU8">
        <v>2023</v>
      </c>
      <c r="AV8">
        <v>166</v>
      </c>
      <c r="BD8">
        <v>107234</v>
      </c>
      <c r="BE8" t="s">
        <v>2978</v>
      </c>
      <c r="BF8" t="str">
        <f>HYPERLINK("http://dx.doi.org/10.1016/j.ijfatigue.2022.107234","http://dx.doi.org/10.1016/j.ijfatigue.2022.107234")</f>
        <v>http://dx.doi.org/10.1016/j.ijfatigue.2022.107234</v>
      </c>
      <c r="BH8" t="s">
        <v>3395</v>
      </c>
      <c r="BI8">
        <v>16</v>
      </c>
      <c r="BJ8" t="s">
        <v>2979</v>
      </c>
      <c r="BK8" t="s">
        <v>92</v>
      </c>
      <c r="BL8" t="s">
        <v>2980</v>
      </c>
      <c r="BM8" t="s">
        <v>2981</v>
      </c>
      <c r="BR8" t="s">
        <v>3337</v>
      </c>
      <c r="BS8" t="s">
        <v>2982</v>
      </c>
      <c r="BT8" t="str">
        <f>HYPERLINK("https%3A%2F%2Fwww.webofscience.com%2Fwos%2Fwoscc%2Ffull-record%2FWOS:000863519600001","View Full Record in Web of Science")</f>
        <v>View Full Record in Web of Science</v>
      </c>
    </row>
    <row r="9" spans="1:72" ht="12">
      <c r="A9" t="s">
        <v>70</v>
      </c>
      <c r="B9" t="s">
        <v>246</v>
      </c>
      <c r="F9" t="s">
        <v>247</v>
      </c>
      <c r="I9" t="s">
        <v>248</v>
      </c>
      <c r="J9" t="s">
        <v>249</v>
      </c>
      <c r="M9" t="s">
        <v>76</v>
      </c>
      <c r="N9" t="s">
        <v>100</v>
      </c>
      <c r="T9" t="s">
        <v>250</v>
      </c>
      <c r="U9" t="s">
        <v>251</v>
      </c>
      <c r="V9" t="s">
        <v>252</v>
      </c>
      <c r="W9" t="s">
        <v>253</v>
      </c>
      <c r="X9" t="s">
        <v>254</v>
      </c>
      <c r="Y9" t="s">
        <v>255</v>
      </c>
      <c r="Z9" t="s">
        <v>256</v>
      </c>
      <c r="AB9" t="s">
        <v>2983</v>
      </c>
      <c r="AC9" t="s">
        <v>257</v>
      </c>
      <c r="AD9" t="s">
        <v>258</v>
      </c>
      <c r="AE9" t="s">
        <v>259</v>
      </c>
      <c r="AG9">
        <v>23</v>
      </c>
      <c r="AH9">
        <v>22</v>
      </c>
      <c r="AI9">
        <v>22</v>
      </c>
      <c r="AJ9">
        <v>18</v>
      </c>
      <c r="AK9">
        <v>25</v>
      </c>
      <c r="AL9" t="s">
        <v>260</v>
      </c>
      <c r="AM9" t="s">
        <v>261</v>
      </c>
      <c r="AN9" t="s">
        <v>262</v>
      </c>
      <c r="AO9" t="s">
        <v>263</v>
      </c>
      <c r="AP9" t="s">
        <v>264</v>
      </c>
      <c r="AR9" t="s">
        <v>265</v>
      </c>
      <c r="AS9" t="s">
        <v>266</v>
      </c>
      <c r="AT9" t="s">
        <v>267</v>
      </c>
      <c r="AU9">
        <v>2022</v>
      </c>
      <c r="AV9">
        <v>19</v>
      </c>
      <c r="AW9">
        <v>4</v>
      </c>
      <c r="BB9">
        <v>1757</v>
      </c>
      <c r="BC9">
        <v>1765</v>
      </c>
      <c r="BE9" t="s">
        <v>268</v>
      </c>
      <c r="BF9" t="str">
        <f>HYPERLINK("http://dx.doi.org/10.1016/j.petsci.2022.01.010","http://dx.doi.org/10.1016/j.petsci.2022.01.010")</f>
        <v>http://dx.doi.org/10.1016/j.petsci.2022.01.010</v>
      </c>
      <c r="BH9" t="s">
        <v>269</v>
      </c>
      <c r="BI9">
        <v>9</v>
      </c>
      <c r="BJ9" t="s">
        <v>270</v>
      </c>
      <c r="BK9" t="s">
        <v>92</v>
      </c>
      <c r="BL9" t="s">
        <v>271</v>
      </c>
      <c r="BM9" t="s">
        <v>272</v>
      </c>
      <c r="BO9" t="s">
        <v>184</v>
      </c>
      <c r="BR9" t="s">
        <v>3337</v>
      </c>
      <c r="BS9" t="s">
        <v>273</v>
      </c>
      <c r="BT9" t="str">
        <f>HYPERLINK("https%3A%2F%2Fwww.webofscience.com%2Fwos%2Fwoscc%2Ffull-record%2FWOS:000862851200006","View Full Record in Web of Science")</f>
        <v>View Full Record in Web of Science</v>
      </c>
    </row>
    <row r="10" spans="1:72" ht="12">
      <c r="A10" t="s">
        <v>70</v>
      </c>
      <c r="B10" t="s">
        <v>2984</v>
      </c>
      <c r="F10" t="s">
        <v>2985</v>
      </c>
      <c r="I10" t="s">
        <v>2986</v>
      </c>
      <c r="J10" t="s">
        <v>2987</v>
      </c>
      <c r="M10" t="s">
        <v>76</v>
      </c>
      <c r="N10" t="s">
        <v>100</v>
      </c>
      <c r="T10" t="s">
        <v>2988</v>
      </c>
      <c r="U10" t="s">
        <v>2989</v>
      </c>
      <c r="V10" t="s">
        <v>2990</v>
      </c>
      <c r="W10" t="s">
        <v>2991</v>
      </c>
      <c r="X10" t="s">
        <v>2992</v>
      </c>
      <c r="Y10" t="s">
        <v>2993</v>
      </c>
      <c r="Z10" t="s">
        <v>2994</v>
      </c>
      <c r="AC10" t="s">
        <v>2995</v>
      </c>
      <c r="AD10" t="s">
        <v>2996</v>
      </c>
      <c r="AE10" t="s">
        <v>2997</v>
      </c>
      <c r="AG10">
        <v>56</v>
      </c>
      <c r="AH10">
        <v>44</v>
      </c>
      <c r="AI10">
        <v>44</v>
      </c>
      <c r="AJ10">
        <v>17</v>
      </c>
      <c r="AK10">
        <v>31</v>
      </c>
      <c r="AL10" t="s">
        <v>133</v>
      </c>
      <c r="AM10" t="s">
        <v>134</v>
      </c>
      <c r="AN10" t="s">
        <v>135</v>
      </c>
      <c r="AP10" t="s">
        <v>2998</v>
      </c>
      <c r="AR10" t="s">
        <v>2999</v>
      </c>
      <c r="AS10" t="s">
        <v>3000</v>
      </c>
      <c r="AT10" t="s">
        <v>627</v>
      </c>
      <c r="AU10">
        <v>2022</v>
      </c>
      <c r="AV10">
        <v>29</v>
      </c>
      <c r="BD10">
        <v>100821</v>
      </c>
      <c r="BE10" t="s">
        <v>3001</v>
      </c>
      <c r="BF10" t="str">
        <f>HYPERLINK("http://dx.doi.org/10.1016/j.scp.2022.100821","http://dx.doi.org/10.1016/j.scp.2022.100821")</f>
        <v>http://dx.doi.org/10.1016/j.scp.2022.100821</v>
      </c>
      <c r="BH10" t="s">
        <v>269</v>
      </c>
      <c r="BI10">
        <v>20</v>
      </c>
      <c r="BJ10" t="s">
        <v>3002</v>
      </c>
      <c r="BK10" t="s">
        <v>92</v>
      </c>
      <c r="BL10" t="s">
        <v>3003</v>
      </c>
      <c r="BM10" t="s">
        <v>3004</v>
      </c>
      <c r="BR10" t="s">
        <v>3337</v>
      </c>
      <c r="BS10" t="s">
        <v>3005</v>
      </c>
      <c r="BT10" t="str">
        <f>HYPERLINK("https%3A%2F%2Fwww.webofscience.com%2Fwos%2Fwoscc%2Ffull-record%2FWOS:000848634800003","View Full Record in Web of Science")</f>
        <v>View Full Record in Web of Science</v>
      </c>
    </row>
    <row r="11" spans="1:72" ht="12">
      <c r="A11" t="s">
        <v>70</v>
      </c>
      <c r="B11" t="s">
        <v>215</v>
      </c>
      <c r="F11" t="s">
        <v>216</v>
      </c>
      <c r="I11" t="s">
        <v>217</v>
      </c>
      <c r="J11" t="s">
        <v>218</v>
      </c>
      <c r="M11" t="s">
        <v>76</v>
      </c>
      <c r="N11" t="s">
        <v>100</v>
      </c>
      <c r="T11" t="s">
        <v>219</v>
      </c>
      <c r="U11" t="s">
        <v>220</v>
      </c>
      <c r="V11" t="s">
        <v>221</v>
      </c>
      <c r="W11" t="s">
        <v>222</v>
      </c>
      <c r="X11" t="s">
        <v>223</v>
      </c>
      <c r="Y11" t="s">
        <v>224</v>
      </c>
      <c r="Z11" t="s">
        <v>225</v>
      </c>
      <c r="AC11" t="s">
        <v>226</v>
      </c>
      <c r="AD11" t="s">
        <v>227</v>
      </c>
      <c r="AE11" t="s">
        <v>228</v>
      </c>
      <c r="AG11">
        <v>180</v>
      </c>
      <c r="AH11">
        <v>38</v>
      </c>
      <c r="AI11">
        <v>38</v>
      </c>
      <c r="AJ11">
        <v>72</v>
      </c>
      <c r="AK11">
        <v>123</v>
      </c>
      <c r="AL11" t="s">
        <v>229</v>
      </c>
      <c r="AM11" t="s">
        <v>230</v>
      </c>
      <c r="AN11" t="s">
        <v>231</v>
      </c>
      <c r="AO11" t="s">
        <v>232</v>
      </c>
      <c r="AR11" t="s">
        <v>233</v>
      </c>
      <c r="AS11" t="s">
        <v>234</v>
      </c>
      <c r="AT11" t="s">
        <v>185</v>
      </c>
      <c r="AU11">
        <v>2022</v>
      </c>
      <c r="AV11">
        <v>13</v>
      </c>
      <c r="AW11">
        <v>5</v>
      </c>
      <c r="BD11">
        <v>101427</v>
      </c>
      <c r="BE11" t="s">
        <v>235</v>
      </c>
      <c r="BF11" t="str">
        <f>HYPERLINK("http://dx.doi.org/10.1016/j.gsf.2022.101427","http://dx.doi.org/10.1016/j.gsf.2022.101427")</f>
        <v>http://dx.doi.org/10.1016/j.gsf.2022.101427</v>
      </c>
      <c r="BH11" t="s">
        <v>236</v>
      </c>
      <c r="BI11">
        <v>14</v>
      </c>
      <c r="BJ11" t="s">
        <v>181</v>
      </c>
      <c r="BK11" t="s">
        <v>92</v>
      </c>
      <c r="BL11" t="s">
        <v>182</v>
      </c>
      <c r="BM11" t="s">
        <v>237</v>
      </c>
      <c r="BO11" t="s">
        <v>184</v>
      </c>
      <c r="BR11" t="s">
        <v>3337</v>
      </c>
      <c r="BS11" t="s">
        <v>238</v>
      </c>
      <c r="BT11" t="str">
        <f>HYPERLINK("https%3A%2F%2Fwww.webofscience.com%2Fwos%2Fwoscc%2Ffull-record%2FWOS:000828371400001","View Full Record in Web of Science")</f>
        <v>View Full Record in Web of Science</v>
      </c>
    </row>
    <row r="12" spans="1:72" ht="12">
      <c r="A12" t="s">
        <v>70</v>
      </c>
      <c r="B12" t="s">
        <v>3401</v>
      </c>
      <c r="F12" t="s">
        <v>3402</v>
      </c>
      <c r="I12" t="s">
        <v>3403</v>
      </c>
      <c r="J12" t="s">
        <v>176</v>
      </c>
      <c r="M12" t="s">
        <v>76</v>
      </c>
      <c r="N12" t="s">
        <v>100</v>
      </c>
      <c r="T12" t="s">
        <v>3404</v>
      </c>
      <c r="U12" t="s">
        <v>3405</v>
      </c>
      <c r="V12" t="s">
        <v>3406</v>
      </c>
      <c r="W12" t="s">
        <v>3407</v>
      </c>
      <c r="X12" t="s">
        <v>3408</v>
      </c>
      <c r="Y12" t="s">
        <v>3409</v>
      </c>
      <c r="Z12" t="s">
        <v>3410</v>
      </c>
      <c r="AA12" t="s">
        <v>3411</v>
      </c>
      <c r="AC12" t="s">
        <v>3412</v>
      </c>
      <c r="AD12" t="s">
        <v>3413</v>
      </c>
      <c r="AE12" t="s">
        <v>3414</v>
      </c>
      <c r="AG12">
        <v>154</v>
      </c>
      <c r="AH12">
        <v>22</v>
      </c>
      <c r="AI12">
        <v>21</v>
      </c>
      <c r="AJ12">
        <v>39</v>
      </c>
      <c r="AK12">
        <v>54</v>
      </c>
      <c r="AL12" t="s">
        <v>133</v>
      </c>
      <c r="AM12" t="s">
        <v>134</v>
      </c>
      <c r="AN12" t="s">
        <v>135</v>
      </c>
      <c r="AO12" t="s">
        <v>177</v>
      </c>
      <c r="AP12" t="s">
        <v>178</v>
      </c>
      <c r="AR12" t="s">
        <v>179</v>
      </c>
      <c r="AS12" t="s">
        <v>180</v>
      </c>
      <c r="AT12" t="s">
        <v>185</v>
      </c>
      <c r="AU12">
        <v>2022</v>
      </c>
      <c r="AV12">
        <v>232</v>
      </c>
      <c r="BD12">
        <v>104109</v>
      </c>
      <c r="BE12" t="s">
        <v>3415</v>
      </c>
      <c r="BF12" t="str">
        <f>HYPERLINK("http://dx.doi.org/10.1016/j.earscirev.2022.104109","http://dx.doi.org/10.1016/j.earscirev.2022.104109")</f>
        <v>http://dx.doi.org/10.1016/j.earscirev.2022.104109</v>
      </c>
      <c r="BH12" t="s">
        <v>236</v>
      </c>
      <c r="BI12">
        <v>30</v>
      </c>
      <c r="BJ12" t="s">
        <v>181</v>
      </c>
      <c r="BK12" t="s">
        <v>92</v>
      </c>
      <c r="BL12" t="s">
        <v>182</v>
      </c>
      <c r="BM12" t="s">
        <v>3416</v>
      </c>
      <c r="BR12" t="s">
        <v>3337</v>
      </c>
      <c r="BS12" t="s">
        <v>3417</v>
      </c>
      <c r="BT12" t="str">
        <f>HYPERLINK("https%3A%2F%2Fwww.webofscience.com%2Fwos%2Fwoscc%2Ffull-record%2FWOS:000830742800003","View Full Record in Web of Science")</f>
        <v>View Full Record in Web of Science</v>
      </c>
    </row>
    <row r="13" spans="1:72" ht="12">
      <c r="A13" t="s">
        <v>70</v>
      </c>
      <c r="B13" t="s">
        <v>3006</v>
      </c>
      <c r="F13" t="s">
        <v>3007</v>
      </c>
      <c r="I13" t="s">
        <v>3008</v>
      </c>
      <c r="J13" t="s">
        <v>1551</v>
      </c>
      <c r="M13" t="s">
        <v>76</v>
      </c>
      <c r="N13" t="s">
        <v>77</v>
      </c>
      <c r="T13" t="s">
        <v>3009</v>
      </c>
      <c r="U13" t="s">
        <v>3010</v>
      </c>
      <c r="V13" t="s">
        <v>3011</v>
      </c>
      <c r="W13" t="s">
        <v>3012</v>
      </c>
      <c r="X13" t="s">
        <v>3013</v>
      </c>
      <c r="Y13" t="s">
        <v>3014</v>
      </c>
      <c r="Z13" t="s">
        <v>3015</v>
      </c>
      <c r="AA13" t="s">
        <v>3016</v>
      </c>
      <c r="AB13" t="s">
        <v>3017</v>
      </c>
      <c r="AC13" t="s">
        <v>3018</v>
      </c>
      <c r="AD13" t="s">
        <v>3019</v>
      </c>
      <c r="AE13" t="s">
        <v>3020</v>
      </c>
      <c r="AG13">
        <v>177</v>
      </c>
      <c r="AH13">
        <v>55</v>
      </c>
      <c r="AI13">
        <v>57</v>
      </c>
      <c r="AJ13">
        <v>130</v>
      </c>
      <c r="AK13">
        <v>247</v>
      </c>
      <c r="AL13" t="s">
        <v>1391</v>
      </c>
      <c r="AM13" t="s">
        <v>353</v>
      </c>
      <c r="AN13" t="s">
        <v>1392</v>
      </c>
      <c r="AO13" t="s">
        <v>1561</v>
      </c>
      <c r="AP13" t="s">
        <v>3021</v>
      </c>
      <c r="AR13" t="s">
        <v>1562</v>
      </c>
      <c r="AS13" t="s">
        <v>1563</v>
      </c>
      <c r="AT13" t="s">
        <v>627</v>
      </c>
      <c r="AU13">
        <v>2022</v>
      </c>
      <c r="AV13">
        <v>167</v>
      </c>
      <c r="BD13">
        <v>112537</v>
      </c>
      <c r="BE13" t="s">
        <v>3022</v>
      </c>
      <c r="BF13" t="str">
        <f>HYPERLINK("http://dx.doi.org/10.1016/j.rser.2022.112537","http://dx.doi.org/10.1016/j.rser.2022.112537")</f>
        <v>http://dx.doi.org/10.1016/j.rser.2022.112537</v>
      </c>
      <c r="BH13" t="s">
        <v>3023</v>
      </c>
      <c r="BI13">
        <v>17</v>
      </c>
      <c r="BJ13" t="s">
        <v>1565</v>
      </c>
      <c r="BK13" t="s">
        <v>92</v>
      </c>
      <c r="BL13" t="s">
        <v>1566</v>
      </c>
      <c r="BM13" t="s">
        <v>3024</v>
      </c>
      <c r="BR13" t="s">
        <v>3337</v>
      </c>
      <c r="BS13" t="s">
        <v>3025</v>
      </c>
      <c r="BT13" t="str">
        <f>HYPERLINK("https%3A%2F%2Fwww.webofscience.com%2Fwos%2Fwoscc%2Ffull-record%2FWOS:000830429400001","View Full Record in Web of Science")</f>
        <v>View Full Record in Web of Science</v>
      </c>
    </row>
    <row r="14" spans="1:72" ht="12">
      <c r="A14" t="s">
        <v>70</v>
      </c>
      <c r="B14" t="s">
        <v>3026</v>
      </c>
      <c r="F14" t="s">
        <v>3027</v>
      </c>
      <c r="I14" t="s">
        <v>3028</v>
      </c>
      <c r="J14" t="s">
        <v>2032</v>
      </c>
      <c r="M14" t="s">
        <v>76</v>
      </c>
      <c r="N14" t="s">
        <v>100</v>
      </c>
      <c r="U14" t="s">
        <v>3029</v>
      </c>
      <c r="V14" t="s">
        <v>3030</v>
      </c>
      <c r="W14" t="s">
        <v>3031</v>
      </c>
      <c r="X14" t="s">
        <v>3032</v>
      </c>
      <c r="Y14" t="s">
        <v>3033</v>
      </c>
      <c r="Z14" t="s">
        <v>3034</v>
      </c>
      <c r="AA14" t="s">
        <v>3418</v>
      </c>
      <c r="AB14" t="s">
        <v>3419</v>
      </c>
      <c r="AC14" t="s">
        <v>3035</v>
      </c>
      <c r="AD14" t="s">
        <v>3036</v>
      </c>
      <c r="AE14" t="s">
        <v>3037</v>
      </c>
      <c r="AG14">
        <v>59</v>
      </c>
      <c r="AH14">
        <v>42</v>
      </c>
      <c r="AI14">
        <v>42</v>
      </c>
      <c r="AJ14">
        <v>105</v>
      </c>
      <c r="AK14">
        <v>299</v>
      </c>
      <c r="AL14" t="s">
        <v>468</v>
      </c>
      <c r="AM14" t="s">
        <v>469</v>
      </c>
      <c r="AN14" t="s">
        <v>470</v>
      </c>
      <c r="AO14" t="s">
        <v>2040</v>
      </c>
      <c r="AP14" t="s">
        <v>2041</v>
      </c>
      <c r="AR14" t="s">
        <v>2032</v>
      </c>
      <c r="AS14" t="s">
        <v>2042</v>
      </c>
      <c r="AT14" t="s">
        <v>3038</v>
      </c>
      <c r="AU14">
        <v>2022</v>
      </c>
      <c r="AV14">
        <v>604</v>
      </c>
      <c r="AW14">
        <v>7905</v>
      </c>
      <c r="BB14">
        <v>273</v>
      </c>
      <c r="BC14" t="s">
        <v>1253</v>
      </c>
      <c r="BE14" t="s">
        <v>3039</v>
      </c>
      <c r="BF14" t="str">
        <f>HYPERLINK("http://dx.doi.org/10.1038/s41586-022-04459-w","http://dx.doi.org/10.1038/s41586-022-04459-w")</f>
        <v>http://dx.doi.org/10.1038/s41586-022-04459-w</v>
      </c>
      <c r="BI14">
        <v>20</v>
      </c>
      <c r="BJ14" t="s">
        <v>476</v>
      </c>
      <c r="BK14" t="s">
        <v>92</v>
      </c>
      <c r="BL14" t="s">
        <v>477</v>
      </c>
      <c r="BM14" t="s">
        <v>3040</v>
      </c>
      <c r="BN14">
        <v>35418634</v>
      </c>
      <c r="BR14" t="s">
        <v>3337</v>
      </c>
      <c r="BS14" t="s">
        <v>3041</v>
      </c>
      <c r="BT14" t="str">
        <f>HYPERLINK("https%3A%2F%2Fwww.webofscience.com%2Fwos%2Fwoscc%2Ffull-record%2FWOS:000782478700014","View Full Record in Web of Science")</f>
        <v>View Full Record in Web of Science</v>
      </c>
    </row>
    <row r="15" spans="1:72" ht="12">
      <c r="A15" t="s">
        <v>70</v>
      </c>
      <c r="B15" t="s">
        <v>2821</v>
      </c>
      <c r="F15" t="s">
        <v>2822</v>
      </c>
      <c r="I15" t="s">
        <v>2823</v>
      </c>
      <c r="J15" t="s">
        <v>658</v>
      </c>
      <c r="M15" t="s">
        <v>76</v>
      </c>
      <c r="N15" t="s">
        <v>100</v>
      </c>
      <c r="T15" t="s">
        <v>2824</v>
      </c>
      <c r="U15" t="s">
        <v>2825</v>
      </c>
      <c r="V15" t="s">
        <v>2826</v>
      </c>
      <c r="W15" t="s">
        <v>2827</v>
      </c>
      <c r="X15" t="s">
        <v>2828</v>
      </c>
      <c r="Y15" t="s">
        <v>1115</v>
      </c>
      <c r="Z15" t="s">
        <v>440</v>
      </c>
      <c r="AA15" t="s">
        <v>3420</v>
      </c>
      <c r="AC15" t="s">
        <v>2829</v>
      </c>
      <c r="AD15" t="s">
        <v>2830</v>
      </c>
      <c r="AE15" t="s">
        <v>2831</v>
      </c>
      <c r="AG15">
        <v>52</v>
      </c>
      <c r="AH15">
        <v>31</v>
      </c>
      <c r="AI15">
        <v>31</v>
      </c>
      <c r="AJ15">
        <v>93</v>
      </c>
      <c r="AK15">
        <v>204</v>
      </c>
      <c r="AL15" t="s">
        <v>133</v>
      </c>
      <c r="AM15" t="s">
        <v>134</v>
      </c>
      <c r="AN15" t="s">
        <v>135</v>
      </c>
      <c r="AO15" t="s">
        <v>670</v>
      </c>
      <c r="AP15" t="s">
        <v>671</v>
      </c>
      <c r="AR15" t="s">
        <v>672</v>
      </c>
      <c r="AS15" t="s">
        <v>673</v>
      </c>
      <c r="AT15" t="s">
        <v>2409</v>
      </c>
      <c r="AU15">
        <v>2022</v>
      </c>
      <c r="AV15">
        <v>311</v>
      </c>
      <c r="BD15">
        <v>121371</v>
      </c>
      <c r="BE15" t="s">
        <v>2832</v>
      </c>
      <c r="BF15" t="str">
        <f>HYPERLINK("http://dx.doi.org/10.1016/j.apcatb.2022.121371","http://dx.doi.org/10.1016/j.apcatb.2022.121371")</f>
        <v>http://dx.doi.org/10.1016/j.apcatb.2022.121371</v>
      </c>
      <c r="BH15" t="s">
        <v>274</v>
      </c>
      <c r="BI15">
        <v>14</v>
      </c>
      <c r="BJ15" t="s">
        <v>676</v>
      </c>
      <c r="BK15" t="s">
        <v>92</v>
      </c>
      <c r="BL15" t="s">
        <v>677</v>
      </c>
      <c r="BM15" t="s">
        <v>2833</v>
      </c>
      <c r="BR15" t="s">
        <v>3337</v>
      </c>
      <c r="BS15" t="s">
        <v>2834</v>
      </c>
      <c r="BT15" t="str">
        <f>HYPERLINK("https%3A%2F%2Fwww.webofscience.com%2Fwos%2Fwoscc%2Ffull-record%2FWOS:000803627500002","View Full Record in Web of Science")</f>
        <v>View Full Record in Web of Science</v>
      </c>
    </row>
    <row r="16" spans="1:72" ht="12">
      <c r="A16" t="s">
        <v>70</v>
      </c>
      <c r="B16" t="s">
        <v>275</v>
      </c>
      <c r="F16" t="s">
        <v>276</v>
      </c>
      <c r="I16" t="s">
        <v>277</v>
      </c>
      <c r="J16" t="s">
        <v>278</v>
      </c>
      <c r="M16" t="s">
        <v>76</v>
      </c>
      <c r="N16" t="s">
        <v>279</v>
      </c>
      <c r="T16" t="s">
        <v>280</v>
      </c>
      <c r="V16" t="s">
        <v>281</v>
      </c>
      <c r="W16" t="s">
        <v>282</v>
      </c>
      <c r="X16" t="s">
        <v>283</v>
      </c>
      <c r="Y16" t="s">
        <v>284</v>
      </c>
      <c r="Z16" t="s">
        <v>285</v>
      </c>
      <c r="AA16" t="s">
        <v>286</v>
      </c>
      <c r="AB16" t="s">
        <v>287</v>
      </c>
      <c r="AC16" t="s">
        <v>288</v>
      </c>
      <c r="AD16" t="s">
        <v>289</v>
      </c>
      <c r="AE16" t="s">
        <v>290</v>
      </c>
      <c r="AG16">
        <v>36</v>
      </c>
      <c r="AH16">
        <v>40</v>
      </c>
      <c r="AI16">
        <v>40</v>
      </c>
      <c r="AJ16">
        <v>17</v>
      </c>
      <c r="AK16">
        <v>39</v>
      </c>
      <c r="AL16" t="s">
        <v>291</v>
      </c>
      <c r="AM16" t="s">
        <v>292</v>
      </c>
      <c r="AN16" t="s">
        <v>293</v>
      </c>
      <c r="AO16" t="s">
        <v>294</v>
      </c>
      <c r="AP16" t="s">
        <v>295</v>
      </c>
      <c r="AR16" t="s">
        <v>296</v>
      </c>
      <c r="AS16" t="s">
        <v>297</v>
      </c>
      <c r="AT16" t="s">
        <v>3421</v>
      </c>
      <c r="AU16">
        <v>2022</v>
      </c>
      <c r="BD16" t="s">
        <v>298</v>
      </c>
      <c r="BE16" t="s">
        <v>299</v>
      </c>
      <c r="BF16" t="str">
        <f>HYPERLINK("http://dx.doi.org/10.1002/dac.5161","http://dx.doi.org/10.1002/dac.5161")</f>
        <v>http://dx.doi.org/10.1002/dac.5161</v>
      </c>
      <c r="BH16" t="s">
        <v>274</v>
      </c>
      <c r="BI16">
        <v>18</v>
      </c>
      <c r="BJ16" t="s">
        <v>300</v>
      </c>
      <c r="BK16" t="s">
        <v>92</v>
      </c>
      <c r="BL16" t="s">
        <v>301</v>
      </c>
      <c r="BM16" t="s">
        <v>302</v>
      </c>
      <c r="BR16" t="s">
        <v>3337</v>
      </c>
      <c r="BS16" t="s">
        <v>303</v>
      </c>
      <c r="BT16" t="str">
        <f>HYPERLINK("https%3A%2F%2Fwww.webofscience.com%2Fwos%2Fwoscc%2Ffull-record%2FWOS:000776957700001","View Full Record in Web of Science")</f>
        <v>View Full Record in Web of Science</v>
      </c>
    </row>
    <row r="17" spans="1:72" ht="12">
      <c r="A17" t="s">
        <v>70</v>
      </c>
      <c r="B17" t="s">
        <v>325</v>
      </c>
      <c r="F17" t="s">
        <v>326</v>
      </c>
      <c r="I17" t="s">
        <v>327</v>
      </c>
      <c r="J17" t="s">
        <v>328</v>
      </c>
      <c r="M17" t="s">
        <v>76</v>
      </c>
      <c r="N17" t="s">
        <v>100</v>
      </c>
      <c r="T17" t="s">
        <v>329</v>
      </c>
      <c r="U17" t="s">
        <v>330</v>
      </c>
      <c r="V17" t="s">
        <v>331</v>
      </c>
      <c r="W17" t="s">
        <v>332</v>
      </c>
      <c r="X17" t="s">
        <v>333</v>
      </c>
      <c r="Y17" t="s">
        <v>334</v>
      </c>
      <c r="Z17" t="s">
        <v>335</v>
      </c>
      <c r="AA17" t="s">
        <v>3422</v>
      </c>
      <c r="AB17" t="s">
        <v>3423</v>
      </c>
      <c r="AC17" t="s">
        <v>336</v>
      </c>
      <c r="AD17" t="s">
        <v>337</v>
      </c>
      <c r="AE17" t="s">
        <v>338</v>
      </c>
      <c r="AG17">
        <v>85</v>
      </c>
      <c r="AH17">
        <v>31</v>
      </c>
      <c r="AI17">
        <v>31</v>
      </c>
      <c r="AJ17">
        <v>9</v>
      </c>
      <c r="AK17">
        <v>21</v>
      </c>
      <c r="AL17" t="s">
        <v>339</v>
      </c>
      <c r="AM17" t="s">
        <v>340</v>
      </c>
      <c r="AN17" t="s">
        <v>341</v>
      </c>
      <c r="AO17" t="s">
        <v>342</v>
      </c>
      <c r="AP17" t="s">
        <v>343</v>
      </c>
      <c r="AR17" t="s">
        <v>344</v>
      </c>
      <c r="AS17" t="s">
        <v>345</v>
      </c>
      <c r="AT17" t="s">
        <v>139</v>
      </c>
      <c r="AU17">
        <v>2022</v>
      </c>
      <c r="AV17">
        <v>127</v>
      </c>
      <c r="AW17">
        <v>4</v>
      </c>
      <c r="BD17" t="s">
        <v>346</v>
      </c>
      <c r="BE17" t="s">
        <v>347</v>
      </c>
      <c r="BF17" t="str">
        <f>HYPERLINK("http://dx.doi.org/10.1029/2021JB023280","http://dx.doi.org/10.1029/2021JB023280")</f>
        <v>http://dx.doi.org/10.1029/2021JB023280</v>
      </c>
      <c r="BI17">
        <v>31</v>
      </c>
      <c r="BJ17" t="s">
        <v>348</v>
      </c>
      <c r="BK17" t="s">
        <v>92</v>
      </c>
      <c r="BL17" t="s">
        <v>348</v>
      </c>
      <c r="BM17" t="s">
        <v>349</v>
      </c>
      <c r="BR17" t="s">
        <v>3337</v>
      </c>
      <c r="BS17" t="s">
        <v>350</v>
      </c>
      <c r="BT17" t="str">
        <f>HYPERLINK("https%3A%2F%2Fwww.webofscience.com%2Fwos%2Fwoscc%2Ffull-record%2FWOS:000783342700001","View Full Record in Web of Science")</f>
        <v>View Full Record in Web of Science</v>
      </c>
    </row>
    <row r="18" spans="1:72" ht="12">
      <c r="A18" t="s">
        <v>70</v>
      </c>
      <c r="B18" t="s">
        <v>3042</v>
      </c>
      <c r="F18" t="s">
        <v>3043</v>
      </c>
      <c r="I18" t="s">
        <v>3044</v>
      </c>
      <c r="J18" t="s">
        <v>3045</v>
      </c>
      <c r="M18" t="s">
        <v>76</v>
      </c>
      <c r="N18" t="s">
        <v>77</v>
      </c>
      <c r="T18" t="s">
        <v>3046</v>
      </c>
      <c r="U18" t="s">
        <v>3047</v>
      </c>
      <c r="V18" t="s">
        <v>3048</v>
      </c>
      <c r="W18" t="s">
        <v>3049</v>
      </c>
      <c r="X18" t="s">
        <v>283</v>
      </c>
      <c r="Y18" t="s">
        <v>3050</v>
      </c>
      <c r="Z18" t="s">
        <v>3051</v>
      </c>
      <c r="AC18" t="s">
        <v>3052</v>
      </c>
      <c r="AD18" t="s">
        <v>3053</v>
      </c>
      <c r="AE18" t="s">
        <v>3054</v>
      </c>
      <c r="AG18">
        <v>111</v>
      </c>
      <c r="AH18">
        <v>35</v>
      </c>
      <c r="AI18">
        <v>34</v>
      </c>
      <c r="AJ18">
        <v>143</v>
      </c>
      <c r="AK18">
        <v>259</v>
      </c>
      <c r="AL18" t="s">
        <v>3055</v>
      </c>
      <c r="AM18" t="s">
        <v>261</v>
      </c>
      <c r="AN18" t="s">
        <v>3056</v>
      </c>
      <c r="AO18" t="s">
        <v>3057</v>
      </c>
      <c r="AP18" t="s">
        <v>3058</v>
      </c>
      <c r="AR18" t="s">
        <v>3059</v>
      </c>
      <c r="AS18" t="s">
        <v>3060</v>
      </c>
      <c r="AT18" t="s">
        <v>400</v>
      </c>
      <c r="AU18">
        <v>2022</v>
      </c>
      <c r="AV18">
        <v>43</v>
      </c>
      <c r="BB18">
        <v>282</v>
      </c>
      <c r="BC18">
        <v>296</v>
      </c>
      <c r="BE18" t="s">
        <v>3061</v>
      </c>
      <c r="BF18" t="str">
        <f>HYPERLINK("http://dx.doi.org/10.1016/j.cjche.2022.02.010","http://dx.doi.org/10.1016/j.cjche.2022.02.010")</f>
        <v>http://dx.doi.org/10.1016/j.cjche.2022.02.010</v>
      </c>
      <c r="BH18" t="s">
        <v>360</v>
      </c>
      <c r="BI18">
        <v>15</v>
      </c>
      <c r="BJ18" t="s">
        <v>2460</v>
      </c>
      <c r="BK18" t="s">
        <v>92</v>
      </c>
      <c r="BL18" t="s">
        <v>1000</v>
      </c>
      <c r="BM18" t="s">
        <v>3062</v>
      </c>
      <c r="BR18" t="s">
        <v>3337</v>
      </c>
      <c r="BS18" t="s">
        <v>3063</v>
      </c>
      <c r="BT18" t="str">
        <f>HYPERLINK("https%3A%2F%2Fwww.webofscience.com%2Fwos%2Fwoscc%2Ffull-record%2FWOS:000788133800016","View Full Record in Web of Science")</f>
        <v>View Full Record in Web of Science</v>
      </c>
    </row>
    <row r="19" spans="1:72" ht="12">
      <c r="A19" t="s">
        <v>70</v>
      </c>
      <c r="B19" t="s">
        <v>3424</v>
      </c>
      <c r="F19" t="s">
        <v>3425</v>
      </c>
      <c r="I19" t="s">
        <v>3426</v>
      </c>
      <c r="J19" t="s">
        <v>2713</v>
      </c>
      <c r="M19" t="s">
        <v>76</v>
      </c>
      <c r="N19" t="s">
        <v>100</v>
      </c>
      <c r="T19" t="s">
        <v>3427</v>
      </c>
      <c r="U19" t="s">
        <v>3428</v>
      </c>
      <c r="V19" t="s">
        <v>3429</v>
      </c>
      <c r="W19" t="s">
        <v>3430</v>
      </c>
      <c r="X19" t="s">
        <v>3431</v>
      </c>
      <c r="Y19" t="s">
        <v>3432</v>
      </c>
      <c r="Z19" t="s">
        <v>3433</v>
      </c>
      <c r="AA19" t="s">
        <v>3434</v>
      </c>
      <c r="AB19" t="s">
        <v>3435</v>
      </c>
      <c r="AC19" t="s">
        <v>3436</v>
      </c>
      <c r="AD19" t="s">
        <v>3437</v>
      </c>
      <c r="AE19" t="s">
        <v>3438</v>
      </c>
      <c r="AG19">
        <v>52</v>
      </c>
      <c r="AH19">
        <v>23</v>
      </c>
      <c r="AI19">
        <v>22</v>
      </c>
      <c r="AJ19">
        <v>12</v>
      </c>
      <c r="AK19">
        <v>27</v>
      </c>
      <c r="AL19" t="s">
        <v>1391</v>
      </c>
      <c r="AM19" t="s">
        <v>353</v>
      </c>
      <c r="AN19" t="s">
        <v>1392</v>
      </c>
      <c r="AO19" t="s">
        <v>2720</v>
      </c>
      <c r="AP19" t="s">
        <v>2721</v>
      </c>
      <c r="AR19" t="s">
        <v>2722</v>
      </c>
      <c r="AS19" t="s">
        <v>2723</v>
      </c>
      <c r="AT19" t="s">
        <v>3439</v>
      </c>
      <c r="AU19">
        <v>2022</v>
      </c>
      <c r="AV19">
        <v>47</v>
      </c>
      <c r="AW19">
        <v>26</v>
      </c>
      <c r="BB19">
        <v>13062</v>
      </c>
      <c r="BC19">
        <v>13075</v>
      </c>
      <c r="BE19" t="s">
        <v>3440</v>
      </c>
      <c r="BF19" t="str">
        <f>HYPERLINK("http://dx.doi.org/10.1016/j.ijhydene.2022.02.022","http://dx.doi.org/10.1016/j.ijhydene.2022.02.022")</f>
        <v>http://dx.doi.org/10.1016/j.ijhydene.2022.02.022</v>
      </c>
      <c r="BH19" t="s">
        <v>360</v>
      </c>
      <c r="BI19">
        <v>14</v>
      </c>
      <c r="BJ19" t="s">
        <v>2725</v>
      </c>
      <c r="BK19" t="s">
        <v>92</v>
      </c>
      <c r="BL19" t="s">
        <v>2726</v>
      </c>
      <c r="BM19" t="s">
        <v>3441</v>
      </c>
      <c r="BO19" t="s">
        <v>95</v>
      </c>
      <c r="BR19" t="s">
        <v>3337</v>
      </c>
      <c r="BS19" t="s">
        <v>3442</v>
      </c>
      <c r="BT19" t="str">
        <f>HYPERLINK("https%3A%2F%2Fwww.webofscience.com%2Fwos%2Fwoscc%2Ffull-record%2FWOS:000783633000006","View Full Record in Web of Science")</f>
        <v>View Full Record in Web of Science</v>
      </c>
    </row>
    <row r="20" spans="1:72" ht="12">
      <c r="A20" t="s">
        <v>70</v>
      </c>
      <c r="B20" t="s">
        <v>361</v>
      </c>
      <c r="F20" t="s">
        <v>362</v>
      </c>
      <c r="I20" t="s">
        <v>363</v>
      </c>
      <c r="J20" t="s">
        <v>364</v>
      </c>
      <c r="M20" t="s">
        <v>76</v>
      </c>
      <c r="N20" t="s">
        <v>100</v>
      </c>
      <c r="T20" t="s">
        <v>365</v>
      </c>
      <c r="U20" t="s">
        <v>366</v>
      </c>
      <c r="V20" t="s">
        <v>367</v>
      </c>
      <c r="W20" t="s">
        <v>368</v>
      </c>
      <c r="X20" t="s">
        <v>369</v>
      </c>
      <c r="Y20" t="s">
        <v>370</v>
      </c>
      <c r="Z20" t="s">
        <v>371</v>
      </c>
      <c r="AA20" t="s">
        <v>3443</v>
      </c>
      <c r="AB20" t="s">
        <v>3444</v>
      </c>
      <c r="AC20" t="s">
        <v>2835</v>
      </c>
      <c r="AD20" t="s">
        <v>2836</v>
      </c>
      <c r="AE20" t="s">
        <v>372</v>
      </c>
      <c r="AG20">
        <v>67</v>
      </c>
      <c r="AH20">
        <v>50</v>
      </c>
      <c r="AI20">
        <v>53</v>
      </c>
      <c r="AJ20">
        <v>183</v>
      </c>
      <c r="AK20">
        <v>486</v>
      </c>
      <c r="AL20" t="s">
        <v>162</v>
      </c>
      <c r="AM20" t="s">
        <v>163</v>
      </c>
      <c r="AN20" t="s">
        <v>164</v>
      </c>
      <c r="AO20" t="s">
        <v>373</v>
      </c>
      <c r="AP20" t="s">
        <v>374</v>
      </c>
      <c r="AR20" t="s">
        <v>375</v>
      </c>
      <c r="AS20" t="s">
        <v>376</v>
      </c>
      <c r="AT20" t="s">
        <v>359</v>
      </c>
      <c r="AU20">
        <v>2022</v>
      </c>
      <c r="AV20">
        <v>32</v>
      </c>
      <c r="AW20">
        <v>23</v>
      </c>
      <c r="BD20">
        <v>2200733</v>
      </c>
      <c r="BE20" t="s">
        <v>377</v>
      </c>
      <c r="BF20" t="str">
        <f>HYPERLINK("http://dx.doi.org/10.1002/adfm.202200733","http://dx.doi.org/10.1002/adfm.202200733")</f>
        <v>http://dx.doi.org/10.1002/adfm.202200733</v>
      </c>
      <c r="BH20" t="s">
        <v>360</v>
      </c>
      <c r="BI20">
        <v>12</v>
      </c>
      <c r="BJ20" t="s">
        <v>378</v>
      </c>
      <c r="BK20" t="s">
        <v>92</v>
      </c>
      <c r="BL20" t="s">
        <v>379</v>
      </c>
      <c r="BM20" t="s">
        <v>380</v>
      </c>
      <c r="BO20" t="s">
        <v>2164</v>
      </c>
      <c r="BR20" t="s">
        <v>3337</v>
      </c>
      <c r="BS20" t="s">
        <v>381</v>
      </c>
      <c r="BT20" t="str">
        <f>HYPERLINK("https%3A%2F%2Fwww.webofscience.com%2Fwos%2Fwoscc%2Ffull-record%2FWOS:000763774400001","View Full Record in Web of Science")</f>
        <v>View Full Record in Web of Science</v>
      </c>
    </row>
    <row r="21" spans="1:72" ht="12">
      <c r="A21" t="s">
        <v>70</v>
      </c>
      <c r="B21" t="s">
        <v>2837</v>
      </c>
      <c r="F21" t="s">
        <v>2838</v>
      </c>
      <c r="I21" t="s">
        <v>2839</v>
      </c>
      <c r="J21" t="s">
        <v>983</v>
      </c>
      <c r="M21" t="s">
        <v>76</v>
      </c>
      <c r="N21" t="s">
        <v>100</v>
      </c>
      <c r="T21" t="s">
        <v>2840</v>
      </c>
      <c r="U21" t="s">
        <v>2841</v>
      </c>
      <c r="V21" t="s">
        <v>2842</v>
      </c>
      <c r="W21" t="s">
        <v>2843</v>
      </c>
      <c r="X21" t="s">
        <v>283</v>
      </c>
      <c r="Y21" t="s">
        <v>2844</v>
      </c>
      <c r="Z21" t="s">
        <v>2845</v>
      </c>
      <c r="AA21" t="s">
        <v>3064</v>
      </c>
      <c r="AC21" t="s">
        <v>2846</v>
      </c>
      <c r="AD21" t="s">
        <v>732</v>
      </c>
      <c r="AE21" t="s">
        <v>2847</v>
      </c>
      <c r="AG21">
        <v>62</v>
      </c>
      <c r="AH21">
        <v>40</v>
      </c>
      <c r="AI21">
        <v>40</v>
      </c>
      <c r="AJ21">
        <v>116</v>
      </c>
      <c r="AK21">
        <v>255</v>
      </c>
      <c r="AL21" t="s">
        <v>642</v>
      </c>
      <c r="AM21" t="s">
        <v>643</v>
      </c>
      <c r="AN21" t="s">
        <v>644</v>
      </c>
      <c r="AO21" t="s">
        <v>993</v>
      </c>
      <c r="AP21" t="s">
        <v>994</v>
      </c>
      <c r="AR21" t="s">
        <v>995</v>
      </c>
      <c r="AS21" t="s">
        <v>996</v>
      </c>
      <c r="AT21" t="s">
        <v>1176</v>
      </c>
      <c r="AU21">
        <v>2022</v>
      </c>
      <c r="AV21">
        <v>431</v>
      </c>
      <c r="AX21">
        <v>2</v>
      </c>
      <c r="BD21">
        <v>134080</v>
      </c>
      <c r="BE21" t="s">
        <v>2848</v>
      </c>
      <c r="BF21" t="str">
        <f>HYPERLINK("http://dx.doi.org/10.1016/j.cej.2021.134080","http://dx.doi.org/10.1016/j.cej.2021.134080")</f>
        <v>http://dx.doi.org/10.1016/j.cej.2021.134080</v>
      </c>
      <c r="BI21">
        <v>11</v>
      </c>
      <c r="BJ21" t="s">
        <v>999</v>
      </c>
      <c r="BK21" t="s">
        <v>92</v>
      </c>
      <c r="BL21" t="s">
        <v>1000</v>
      </c>
      <c r="BM21" t="s">
        <v>2849</v>
      </c>
      <c r="BR21" t="s">
        <v>3337</v>
      </c>
      <c r="BS21" t="s">
        <v>2850</v>
      </c>
      <c r="BT21" t="str">
        <f>HYPERLINK("https%3A%2F%2Fwww.webofscience.com%2Fwos%2Fwoscc%2Ffull-record%2FWOS:000773467500005","View Full Record in Web of Science")</f>
        <v>View Full Record in Web of Science</v>
      </c>
    </row>
    <row r="22" spans="1:72" ht="12">
      <c r="A22" t="s">
        <v>70</v>
      </c>
      <c r="B22" t="s">
        <v>405</v>
      </c>
      <c r="F22" t="s">
        <v>406</v>
      </c>
      <c r="I22" t="s">
        <v>407</v>
      </c>
      <c r="J22" t="s">
        <v>408</v>
      </c>
      <c r="M22" t="s">
        <v>76</v>
      </c>
      <c r="N22" t="s">
        <v>100</v>
      </c>
      <c r="U22" t="s">
        <v>409</v>
      </c>
      <c r="V22" t="s">
        <v>410</v>
      </c>
      <c r="W22" t="s">
        <v>411</v>
      </c>
      <c r="X22" t="s">
        <v>412</v>
      </c>
      <c r="Y22" t="s">
        <v>413</v>
      </c>
      <c r="Z22" t="s">
        <v>414</v>
      </c>
      <c r="AB22" t="s">
        <v>415</v>
      </c>
      <c r="AC22" t="s">
        <v>416</v>
      </c>
      <c r="AD22" t="s">
        <v>417</v>
      </c>
      <c r="AE22" t="s">
        <v>418</v>
      </c>
      <c r="AG22">
        <v>60</v>
      </c>
      <c r="AH22">
        <v>23</v>
      </c>
      <c r="AI22">
        <v>23</v>
      </c>
      <c r="AJ22">
        <v>9</v>
      </c>
      <c r="AK22">
        <v>16</v>
      </c>
      <c r="AL22" t="s">
        <v>3445</v>
      </c>
      <c r="AM22" t="s">
        <v>420</v>
      </c>
      <c r="AN22" t="s">
        <v>421</v>
      </c>
      <c r="AO22" t="s">
        <v>422</v>
      </c>
      <c r="AP22" t="s">
        <v>423</v>
      </c>
      <c r="AR22" t="s">
        <v>408</v>
      </c>
      <c r="AS22" t="s">
        <v>424</v>
      </c>
      <c r="AT22" t="s">
        <v>425</v>
      </c>
      <c r="AU22">
        <v>2022</v>
      </c>
      <c r="AV22">
        <v>87</v>
      </c>
      <c r="AW22">
        <v>2</v>
      </c>
      <c r="BB22" t="s">
        <v>426</v>
      </c>
      <c r="BC22" t="s">
        <v>427</v>
      </c>
      <c r="BE22" t="s">
        <v>428</v>
      </c>
      <c r="BF22" t="str">
        <f>HYPERLINK("http://dx.doi.org/10.1190/GEO2020-0421.1","http://dx.doi.org/10.1190/GEO2020-0421.1")</f>
        <v>http://dx.doi.org/10.1190/GEO2020-0421.1</v>
      </c>
      <c r="BI22">
        <v>17</v>
      </c>
      <c r="BJ22" t="s">
        <v>348</v>
      </c>
      <c r="BK22" t="s">
        <v>92</v>
      </c>
      <c r="BL22" t="s">
        <v>348</v>
      </c>
      <c r="BM22" t="s">
        <v>429</v>
      </c>
      <c r="BR22" t="s">
        <v>3337</v>
      </c>
      <c r="BS22" t="s">
        <v>430</v>
      </c>
      <c r="BT22" t="str">
        <f>HYPERLINK("https%3A%2F%2Fwww.webofscience.com%2Fwos%2Fwoscc%2Ffull-record%2FWOS:000776628400002","View Full Record in Web of Science")</f>
        <v>View Full Record in Web of Science</v>
      </c>
    </row>
    <row r="23" spans="1:72" ht="12">
      <c r="A23" t="s">
        <v>70</v>
      </c>
      <c r="B23" t="s">
        <v>3065</v>
      </c>
      <c r="F23" t="s">
        <v>3066</v>
      </c>
      <c r="I23" t="s">
        <v>3067</v>
      </c>
      <c r="J23" t="s">
        <v>3068</v>
      </c>
      <c r="M23" t="s">
        <v>76</v>
      </c>
      <c r="N23" t="s">
        <v>100</v>
      </c>
      <c r="T23" t="s">
        <v>3069</v>
      </c>
      <c r="U23" t="s">
        <v>3070</v>
      </c>
      <c r="V23" t="s">
        <v>3071</v>
      </c>
      <c r="W23" t="s">
        <v>3072</v>
      </c>
      <c r="X23" t="s">
        <v>3073</v>
      </c>
      <c r="Y23" t="s">
        <v>3074</v>
      </c>
      <c r="Z23" t="s">
        <v>3075</v>
      </c>
      <c r="AA23" t="s">
        <v>3446</v>
      </c>
      <c r="AB23" t="s">
        <v>3447</v>
      </c>
      <c r="AC23" t="s">
        <v>3076</v>
      </c>
      <c r="AD23" t="s">
        <v>3077</v>
      </c>
      <c r="AE23" t="s">
        <v>3078</v>
      </c>
      <c r="AG23">
        <v>171</v>
      </c>
      <c r="AH23">
        <v>25</v>
      </c>
      <c r="AI23">
        <v>25</v>
      </c>
      <c r="AJ23">
        <v>19</v>
      </c>
      <c r="AK23">
        <v>92</v>
      </c>
      <c r="AL23" t="s">
        <v>1391</v>
      </c>
      <c r="AM23" t="s">
        <v>353</v>
      </c>
      <c r="AN23" t="s">
        <v>1392</v>
      </c>
      <c r="AO23" t="s">
        <v>3079</v>
      </c>
      <c r="AP23" t="s">
        <v>3080</v>
      </c>
      <c r="AR23" t="s">
        <v>3068</v>
      </c>
      <c r="AS23" t="s">
        <v>3081</v>
      </c>
      <c r="AT23" t="s">
        <v>359</v>
      </c>
      <c r="AU23">
        <v>2022</v>
      </c>
      <c r="AV23">
        <v>297</v>
      </c>
      <c r="BD23">
        <v>134118</v>
      </c>
      <c r="BE23" t="s">
        <v>3082</v>
      </c>
      <c r="BF23" t="str">
        <f>HYPERLINK("http://dx.doi.org/10.1016/j.chemosphere.2022.134118","http://dx.doi.org/10.1016/j.chemosphere.2022.134118")</f>
        <v>http://dx.doi.org/10.1016/j.chemosphere.2022.134118</v>
      </c>
      <c r="BH23" t="s">
        <v>452</v>
      </c>
      <c r="BI23">
        <v>15</v>
      </c>
      <c r="BJ23" t="s">
        <v>116</v>
      </c>
      <c r="BK23" t="s">
        <v>92</v>
      </c>
      <c r="BL23" t="s">
        <v>117</v>
      </c>
      <c r="BM23" t="s">
        <v>3083</v>
      </c>
      <c r="BN23">
        <v>35227746</v>
      </c>
      <c r="BR23" t="s">
        <v>3337</v>
      </c>
      <c r="BS23" t="s">
        <v>3084</v>
      </c>
      <c r="BT23" t="str">
        <f>HYPERLINK("https%3A%2F%2Fwww.webofscience.com%2Fwos%2Fwoscc%2Ffull-record%2FWOS:000779128300001","View Full Record in Web of Science")</f>
        <v>View Full Record in Web of Science</v>
      </c>
    </row>
    <row r="24" spans="1:72" ht="12">
      <c r="A24" t="s">
        <v>70</v>
      </c>
      <c r="B24" t="s">
        <v>431</v>
      </c>
      <c r="F24" t="s">
        <v>432</v>
      </c>
      <c r="I24" t="s">
        <v>433</v>
      </c>
      <c r="J24" t="s">
        <v>434</v>
      </c>
      <c r="M24" t="s">
        <v>76</v>
      </c>
      <c r="N24" t="s">
        <v>100</v>
      </c>
      <c r="T24" t="s">
        <v>435</v>
      </c>
      <c r="U24" t="s">
        <v>436</v>
      </c>
      <c r="V24" t="s">
        <v>437</v>
      </c>
      <c r="W24" t="s">
        <v>438</v>
      </c>
      <c r="X24" t="s">
        <v>254</v>
      </c>
      <c r="Y24" t="s">
        <v>439</v>
      </c>
      <c r="Z24" t="s">
        <v>440</v>
      </c>
      <c r="AA24" t="s">
        <v>3420</v>
      </c>
      <c r="AC24" t="s">
        <v>441</v>
      </c>
      <c r="AD24" t="s">
        <v>442</v>
      </c>
      <c r="AE24" t="s">
        <v>443</v>
      </c>
      <c r="AG24">
        <v>38</v>
      </c>
      <c r="AH24">
        <v>26</v>
      </c>
      <c r="AI24">
        <v>25</v>
      </c>
      <c r="AJ24">
        <v>45</v>
      </c>
      <c r="AK24">
        <v>120</v>
      </c>
      <c r="AL24" t="s">
        <v>444</v>
      </c>
      <c r="AM24" t="s">
        <v>445</v>
      </c>
      <c r="AN24" t="s">
        <v>446</v>
      </c>
      <c r="AO24" t="s">
        <v>447</v>
      </c>
      <c r="AP24" t="s">
        <v>448</v>
      </c>
      <c r="AR24" t="s">
        <v>449</v>
      </c>
      <c r="AS24" t="s">
        <v>450</v>
      </c>
      <c r="AT24" t="s">
        <v>183</v>
      </c>
      <c r="AU24">
        <v>2022</v>
      </c>
      <c r="AV24">
        <v>33</v>
      </c>
      <c r="AW24">
        <v>2</v>
      </c>
      <c r="BB24">
        <v>939</v>
      </c>
      <c r="BC24">
        <v>942</v>
      </c>
      <c r="BE24" t="s">
        <v>451</v>
      </c>
      <c r="BF24" t="str">
        <f>HYPERLINK("http://dx.doi.org/10.1016/j.cclet.2021.07.020","http://dx.doi.org/10.1016/j.cclet.2021.07.020")</f>
        <v>http://dx.doi.org/10.1016/j.cclet.2021.07.020</v>
      </c>
      <c r="BH24" t="s">
        <v>452</v>
      </c>
      <c r="BI24">
        <v>4</v>
      </c>
      <c r="BJ24" t="s">
        <v>171</v>
      </c>
      <c r="BK24" t="s">
        <v>92</v>
      </c>
      <c r="BL24" t="s">
        <v>172</v>
      </c>
      <c r="BM24" t="s">
        <v>453</v>
      </c>
      <c r="BR24" t="s">
        <v>3337</v>
      </c>
      <c r="BS24" t="s">
        <v>454</v>
      </c>
      <c r="BT24" t="str">
        <f>HYPERLINK("https%3A%2F%2Fwww.webofscience.com%2Fwos%2Fwoscc%2Ffull-record%2FWOS:000760891400058","View Full Record in Web of Science")</f>
        <v>View Full Record in Web of Science</v>
      </c>
    </row>
    <row r="25" spans="1:72" ht="12">
      <c r="A25" t="s">
        <v>70</v>
      </c>
      <c r="B25" t="s">
        <v>3085</v>
      </c>
      <c r="F25" t="s">
        <v>3086</v>
      </c>
      <c r="I25" t="s">
        <v>3087</v>
      </c>
      <c r="J25" t="s">
        <v>3088</v>
      </c>
      <c r="M25" t="s">
        <v>76</v>
      </c>
      <c r="N25" t="s">
        <v>100</v>
      </c>
      <c r="T25" t="s">
        <v>3089</v>
      </c>
      <c r="U25" t="s">
        <v>3090</v>
      </c>
      <c r="V25" t="s">
        <v>3091</v>
      </c>
      <c r="W25" t="s">
        <v>3092</v>
      </c>
      <c r="X25" t="s">
        <v>3093</v>
      </c>
      <c r="Y25" t="s">
        <v>3074</v>
      </c>
      <c r="Z25" t="s">
        <v>3075</v>
      </c>
      <c r="AA25" t="s">
        <v>3448</v>
      </c>
      <c r="AB25" t="s">
        <v>3449</v>
      </c>
      <c r="AC25" t="s">
        <v>3094</v>
      </c>
      <c r="AD25" t="s">
        <v>3077</v>
      </c>
      <c r="AE25" t="s">
        <v>3095</v>
      </c>
      <c r="AG25">
        <v>112</v>
      </c>
      <c r="AH25">
        <v>27</v>
      </c>
      <c r="AI25">
        <v>29</v>
      </c>
      <c r="AJ25">
        <v>32</v>
      </c>
      <c r="AK25">
        <v>73</v>
      </c>
      <c r="AL25" t="s">
        <v>352</v>
      </c>
      <c r="AM25" t="s">
        <v>353</v>
      </c>
      <c r="AN25" t="s">
        <v>354</v>
      </c>
      <c r="AO25" t="s">
        <v>3096</v>
      </c>
      <c r="AP25" t="s">
        <v>3097</v>
      </c>
      <c r="AR25" t="s">
        <v>3098</v>
      </c>
      <c r="AS25" t="s">
        <v>3099</v>
      </c>
      <c r="AT25" t="s">
        <v>139</v>
      </c>
      <c r="AU25">
        <v>2022</v>
      </c>
      <c r="AV25">
        <v>10</v>
      </c>
      <c r="AW25">
        <v>2</v>
      </c>
      <c r="BD25">
        <v>107336</v>
      </c>
      <c r="BE25" t="s">
        <v>3100</v>
      </c>
      <c r="BF25" t="str">
        <f>HYPERLINK("http://dx.doi.org/10.1016/j.jece.2022.107336","http://dx.doi.org/10.1016/j.jece.2022.107336")</f>
        <v>http://dx.doi.org/10.1016/j.jece.2022.107336</v>
      </c>
      <c r="BH25" t="s">
        <v>452</v>
      </c>
      <c r="BI25">
        <v>15</v>
      </c>
      <c r="BJ25" t="s">
        <v>999</v>
      </c>
      <c r="BK25" t="s">
        <v>92</v>
      </c>
      <c r="BL25" t="s">
        <v>1000</v>
      </c>
      <c r="BM25" t="s">
        <v>3101</v>
      </c>
      <c r="BR25" t="s">
        <v>3337</v>
      </c>
      <c r="BS25" t="s">
        <v>3102</v>
      </c>
      <c r="BT25" t="str">
        <f>HYPERLINK("https%3A%2F%2Fwww.webofscience.com%2Fwos%2Fwoscc%2Ffull-record%2FWOS:000789171400007","View Full Record in Web of Science")</f>
        <v>View Full Record in Web of Science</v>
      </c>
    </row>
    <row r="26" spans="1:72" ht="12">
      <c r="A26" t="s">
        <v>70</v>
      </c>
      <c r="B26" t="s">
        <v>2851</v>
      </c>
      <c r="F26" t="s">
        <v>2852</v>
      </c>
      <c r="I26" t="s">
        <v>2853</v>
      </c>
      <c r="J26" t="s">
        <v>2854</v>
      </c>
      <c r="M26" t="s">
        <v>76</v>
      </c>
      <c r="N26" t="s">
        <v>77</v>
      </c>
      <c r="T26" t="s">
        <v>2855</v>
      </c>
      <c r="U26" t="s">
        <v>2856</v>
      </c>
      <c r="V26" t="s">
        <v>2857</v>
      </c>
      <c r="W26" t="s">
        <v>2858</v>
      </c>
      <c r="X26" t="s">
        <v>2859</v>
      </c>
      <c r="Y26" t="s">
        <v>2860</v>
      </c>
      <c r="Z26" t="s">
        <v>2861</v>
      </c>
      <c r="AB26" t="s">
        <v>2862</v>
      </c>
      <c r="AC26" t="s">
        <v>2863</v>
      </c>
      <c r="AD26" t="s">
        <v>2863</v>
      </c>
      <c r="AE26" t="s">
        <v>2864</v>
      </c>
      <c r="AG26">
        <v>203</v>
      </c>
      <c r="AH26">
        <v>33</v>
      </c>
      <c r="AI26">
        <v>32</v>
      </c>
      <c r="AJ26">
        <v>45</v>
      </c>
      <c r="AK26">
        <v>85</v>
      </c>
      <c r="AL26" t="s">
        <v>133</v>
      </c>
      <c r="AM26" t="s">
        <v>134</v>
      </c>
      <c r="AN26" t="s">
        <v>135</v>
      </c>
      <c r="AO26" t="s">
        <v>2865</v>
      </c>
      <c r="AR26" t="s">
        <v>2866</v>
      </c>
      <c r="AS26" t="s">
        <v>2867</v>
      </c>
      <c r="AT26" t="s">
        <v>1900</v>
      </c>
      <c r="AU26">
        <v>2022</v>
      </c>
      <c r="AV26">
        <v>8</v>
      </c>
      <c r="BB26">
        <v>2806</v>
      </c>
      <c r="BC26">
        <v>2830</v>
      </c>
      <c r="BE26" t="s">
        <v>2868</v>
      </c>
      <c r="BF26" t="str">
        <f>HYPERLINK("http://dx.doi.org/10.1016/j.egyr.2022.01.187","http://dx.doi.org/10.1016/j.egyr.2022.01.187")</f>
        <v>http://dx.doi.org/10.1016/j.egyr.2022.01.187</v>
      </c>
      <c r="BH26" t="s">
        <v>452</v>
      </c>
      <c r="BI26">
        <v>25</v>
      </c>
      <c r="BJ26" t="s">
        <v>2869</v>
      </c>
      <c r="BK26" t="s">
        <v>92</v>
      </c>
      <c r="BL26" t="s">
        <v>2869</v>
      </c>
      <c r="BM26" t="s">
        <v>2870</v>
      </c>
      <c r="BO26" t="s">
        <v>184</v>
      </c>
      <c r="BR26" t="s">
        <v>3337</v>
      </c>
      <c r="BS26" t="s">
        <v>2871</v>
      </c>
      <c r="BT26" t="str">
        <f>HYPERLINK("https%3A%2F%2Fwww.webofscience.com%2Fwos%2Fwoscc%2Ffull-record%2FWOS:000783891300015","View Full Record in Web of Science")</f>
        <v>View Full Record in Web of Science</v>
      </c>
    </row>
    <row r="27" spans="1:72" ht="12">
      <c r="A27" t="s">
        <v>70</v>
      </c>
      <c r="B27" t="s">
        <v>455</v>
      </c>
      <c r="F27" t="s">
        <v>456</v>
      </c>
      <c r="I27" t="s">
        <v>457</v>
      </c>
      <c r="J27" t="s">
        <v>458</v>
      </c>
      <c r="M27" t="s">
        <v>76</v>
      </c>
      <c r="N27" t="s">
        <v>100</v>
      </c>
      <c r="U27" t="s">
        <v>459</v>
      </c>
      <c r="V27" t="s">
        <v>460</v>
      </c>
      <c r="W27" t="s">
        <v>461</v>
      </c>
      <c r="X27" t="s">
        <v>462</v>
      </c>
      <c r="Y27" t="s">
        <v>463</v>
      </c>
      <c r="Z27" t="s">
        <v>464</v>
      </c>
      <c r="AA27" t="s">
        <v>2872</v>
      </c>
      <c r="AB27" t="s">
        <v>3450</v>
      </c>
      <c r="AC27" t="s">
        <v>465</v>
      </c>
      <c r="AD27" t="s">
        <v>466</v>
      </c>
      <c r="AE27" t="s">
        <v>467</v>
      </c>
      <c r="AG27">
        <v>70</v>
      </c>
      <c r="AH27">
        <v>34</v>
      </c>
      <c r="AI27">
        <v>35</v>
      </c>
      <c r="AJ27">
        <v>76</v>
      </c>
      <c r="AK27">
        <v>233</v>
      </c>
      <c r="AL27" t="s">
        <v>468</v>
      </c>
      <c r="AM27" t="s">
        <v>469</v>
      </c>
      <c r="AN27" t="s">
        <v>470</v>
      </c>
      <c r="AP27" t="s">
        <v>471</v>
      </c>
      <c r="AR27" t="s">
        <v>472</v>
      </c>
      <c r="AS27" t="s">
        <v>473</v>
      </c>
      <c r="AT27" t="s">
        <v>474</v>
      </c>
      <c r="AU27">
        <v>2022</v>
      </c>
      <c r="AV27">
        <v>13</v>
      </c>
      <c r="AW27">
        <v>1</v>
      </c>
      <c r="BD27">
        <v>776</v>
      </c>
      <c r="BE27" t="s">
        <v>475</v>
      </c>
      <c r="BF27" t="str">
        <f>HYPERLINK("http://dx.doi.org/10.1038/s41467-022-28364-y","http://dx.doi.org/10.1038/s41467-022-28364-y")</f>
        <v>http://dx.doi.org/10.1038/s41467-022-28364-y</v>
      </c>
      <c r="BI27">
        <v>10</v>
      </c>
      <c r="BJ27" t="s">
        <v>476</v>
      </c>
      <c r="BK27" t="s">
        <v>92</v>
      </c>
      <c r="BL27" t="s">
        <v>477</v>
      </c>
      <c r="BM27" t="s">
        <v>478</v>
      </c>
      <c r="BN27">
        <v>35140217</v>
      </c>
      <c r="BO27" t="s">
        <v>956</v>
      </c>
      <c r="BR27" t="s">
        <v>3337</v>
      </c>
      <c r="BS27" t="s">
        <v>480</v>
      </c>
      <c r="BT27" t="str">
        <f>HYPERLINK("https%3A%2F%2Fwww.webofscience.com%2Fwos%2Fwoscc%2Ffull-record%2FWOS:000756697400003","View Full Record in Web of Science")</f>
        <v>View Full Record in Web of Science</v>
      </c>
    </row>
    <row r="28" spans="1:72" ht="12">
      <c r="A28" t="s">
        <v>70</v>
      </c>
      <c r="B28" t="s">
        <v>3103</v>
      </c>
      <c r="F28" t="s">
        <v>3104</v>
      </c>
      <c r="I28" t="s">
        <v>3105</v>
      </c>
      <c r="J28" t="s">
        <v>620</v>
      </c>
      <c r="M28" t="s">
        <v>76</v>
      </c>
      <c r="N28" t="s">
        <v>100</v>
      </c>
      <c r="T28" t="s">
        <v>3106</v>
      </c>
      <c r="U28" t="s">
        <v>3107</v>
      </c>
      <c r="V28" t="s">
        <v>3108</v>
      </c>
      <c r="W28" t="s">
        <v>3109</v>
      </c>
      <c r="X28" t="s">
        <v>3110</v>
      </c>
      <c r="Y28" t="s">
        <v>3111</v>
      </c>
      <c r="Z28" t="s">
        <v>621</v>
      </c>
      <c r="AC28" t="s">
        <v>3112</v>
      </c>
      <c r="AD28" t="s">
        <v>3113</v>
      </c>
      <c r="AE28" t="s">
        <v>3114</v>
      </c>
      <c r="AG28">
        <v>48</v>
      </c>
      <c r="AH28">
        <v>33</v>
      </c>
      <c r="AI28">
        <v>34</v>
      </c>
      <c r="AJ28">
        <v>43</v>
      </c>
      <c r="AK28">
        <v>77</v>
      </c>
      <c r="AL28" t="s">
        <v>352</v>
      </c>
      <c r="AM28" t="s">
        <v>353</v>
      </c>
      <c r="AN28" t="s">
        <v>354</v>
      </c>
      <c r="AO28" t="s">
        <v>622</v>
      </c>
      <c r="AP28" t="s">
        <v>623</v>
      </c>
      <c r="AR28" t="s">
        <v>624</v>
      </c>
      <c r="AS28" t="s">
        <v>625</v>
      </c>
      <c r="AT28" t="s">
        <v>89</v>
      </c>
      <c r="AU28">
        <v>2022</v>
      </c>
      <c r="AV28">
        <v>311</v>
      </c>
      <c r="BD28">
        <v>118640</v>
      </c>
      <c r="BE28" t="s">
        <v>3115</v>
      </c>
      <c r="BF28" t="str">
        <f>HYPERLINK("http://dx.doi.org/10.1016/j.apenergy.2022.118640","http://dx.doi.org/10.1016/j.apenergy.2022.118640")</f>
        <v>http://dx.doi.org/10.1016/j.apenergy.2022.118640</v>
      </c>
      <c r="BH28" t="s">
        <v>452</v>
      </c>
      <c r="BI28">
        <v>8</v>
      </c>
      <c r="BJ28" t="s">
        <v>402</v>
      </c>
      <c r="BK28" t="s">
        <v>92</v>
      </c>
      <c r="BL28" t="s">
        <v>271</v>
      </c>
      <c r="BM28" t="s">
        <v>3116</v>
      </c>
      <c r="BR28" t="s">
        <v>3337</v>
      </c>
      <c r="BS28" t="s">
        <v>3117</v>
      </c>
      <c r="BT28" t="str">
        <f>HYPERLINK("https%3A%2F%2Fwww.webofscience.com%2Fwos%2Fwoscc%2Ffull-record%2FWOS:000784201300007","View Full Record in Web of Science")</f>
        <v>View Full Record in Web of Science</v>
      </c>
    </row>
    <row r="29" spans="1:72" ht="12">
      <c r="A29" t="s">
        <v>70</v>
      </c>
      <c r="B29" t="s">
        <v>192</v>
      </c>
      <c r="F29" t="s">
        <v>193</v>
      </c>
      <c r="I29" t="s">
        <v>194</v>
      </c>
      <c r="J29" t="s">
        <v>195</v>
      </c>
      <c r="M29" t="s">
        <v>76</v>
      </c>
      <c r="N29" t="s">
        <v>100</v>
      </c>
      <c r="T29" t="s">
        <v>196</v>
      </c>
      <c r="U29" t="s">
        <v>197</v>
      </c>
      <c r="V29" t="s">
        <v>198</v>
      </c>
      <c r="W29" t="s">
        <v>199</v>
      </c>
      <c r="X29" t="s">
        <v>239</v>
      </c>
      <c r="Y29" t="s">
        <v>200</v>
      </c>
      <c r="Z29" t="s">
        <v>201</v>
      </c>
      <c r="AA29" t="s">
        <v>240</v>
      </c>
      <c r="AB29" t="s">
        <v>241</v>
      </c>
      <c r="AC29" t="s">
        <v>202</v>
      </c>
      <c r="AD29" t="s">
        <v>203</v>
      </c>
      <c r="AE29" t="s">
        <v>204</v>
      </c>
      <c r="AG29">
        <v>24</v>
      </c>
      <c r="AH29">
        <v>37</v>
      </c>
      <c r="AI29">
        <v>37</v>
      </c>
      <c r="AJ29">
        <v>19</v>
      </c>
      <c r="AK29">
        <v>40</v>
      </c>
      <c r="AL29" t="s">
        <v>147</v>
      </c>
      <c r="AM29" t="s">
        <v>148</v>
      </c>
      <c r="AN29" t="s">
        <v>149</v>
      </c>
      <c r="AO29" t="s">
        <v>205</v>
      </c>
      <c r="AP29" t="s">
        <v>206</v>
      </c>
      <c r="AR29" t="s">
        <v>207</v>
      </c>
      <c r="AS29" t="s">
        <v>208</v>
      </c>
      <c r="AT29" t="s">
        <v>183</v>
      </c>
      <c r="AU29">
        <v>2022</v>
      </c>
      <c r="AV29">
        <v>71</v>
      </c>
      <c r="AW29">
        <v>2</v>
      </c>
      <c r="BB29">
        <v>1964</v>
      </c>
      <c r="BC29">
        <v>1973</v>
      </c>
      <c r="BE29" t="s">
        <v>209</v>
      </c>
      <c r="BF29" t="str">
        <f>HYPERLINK("http://dx.doi.org/10.1109/TVT.2021.3133696","http://dx.doi.org/10.1109/TVT.2021.3133696")</f>
        <v>http://dx.doi.org/10.1109/TVT.2021.3133696</v>
      </c>
      <c r="BI29">
        <v>10</v>
      </c>
      <c r="BJ29" t="s">
        <v>210</v>
      </c>
      <c r="BK29" t="s">
        <v>92</v>
      </c>
      <c r="BL29" t="s">
        <v>211</v>
      </c>
      <c r="BM29" t="s">
        <v>212</v>
      </c>
      <c r="BR29" t="s">
        <v>3337</v>
      </c>
      <c r="BS29" t="s">
        <v>213</v>
      </c>
      <c r="BT29" t="str">
        <f>HYPERLINK("https%3A%2F%2Fwww.webofscience.com%2Fwos%2Fwoscc%2Ffull-record%2FWOS:000756861400068","View Full Record in Web of Science")</f>
        <v>View Full Record in Web of Science</v>
      </c>
    </row>
    <row r="30" spans="1:72" ht="12">
      <c r="A30" t="s">
        <v>70</v>
      </c>
      <c r="B30" t="s">
        <v>3118</v>
      </c>
      <c r="F30" t="s">
        <v>3119</v>
      </c>
      <c r="I30" t="s">
        <v>3120</v>
      </c>
      <c r="J30" t="s">
        <v>3121</v>
      </c>
      <c r="M30" t="s">
        <v>76</v>
      </c>
      <c r="N30" t="s">
        <v>100</v>
      </c>
      <c r="T30" t="s">
        <v>3122</v>
      </c>
      <c r="U30" t="s">
        <v>3123</v>
      </c>
      <c r="V30" t="s">
        <v>3124</v>
      </c>
      <c r="W30" t="s">
        <v>3125</v>
      </c>
      <c r="X30" t="s">
        <v>3126</v>
      </c>
      <c r="Y30" t="s">
        <v>3127</v>
      </c>
      <c r="Z30" t="s">
        <v>3128</v>
      </c>
      <c r="AC30" t="s">
        <v>3129</v>
      </c>
      <c r="AD30" t="s">
        <v>3130</v>
      </c>
      <c r="AE30" t="s">
        <v>3131</v>
      </c>
      <c r="AG30">
        <v>77</v>
      </c>
      <c r="AH30">
        <v>21</v>
      </c>
      <c r="AI30">
        <v>21</v>
      </c>
      <c r="AJ30">
        <v>15</v>
      </c>
      <c r="AK30">
        <v>47</v>
      </c>
      <c r="AL30" t="s">
        <v>352</v>
      </c>
      <c r="AM30" t="s">
        <v>353</v>
      </c>
      <c r="AN30" t="s">
        <v>354</v>
      </c>
      <c r="AO30" t="s">
        <v>3132</v>
      </c>
      <c r="AP30" t="s">
        <v>3133</v>
      </c>
      <c r="AR30" t="s">
        <v>3134</v>
      </c>
      <c r="AS30" t="s">
        <v>3135</v>
      </c>
      <c r="AT30" t="s">
        <v>2514</v>
      </c>
      <c r="AU30">
        <v>2022</v>
      </c>
      <c r="AV30">
        <v>294</v>
      </c>
      <c r="BD30">
        <v>118659</v>
      </c>
      <c r="BE30" t="s">
        <v>3136</v>
      </c>
      <c r="BF30" t="str">
        <f>HYPERLINK("http://dx.doi.org/10.1016/j.envpol.2021.118659","http://dx.doi.org/10.1016/j.envpol.2021.118659")</f>
        <v>http://dx.doi.org/10.1016/j.envpol.2021.118659</v>
      </c>
      <c r="BI30">
        <v>11</v>
      </c>
      <c r="BJ30" t="s">
        <v>116</v>
      </c>
      <c r="BK30" t="s">
        <v>92</v>
      </c>
      <c r="BL30" t="s">
        <v>117</v>
      </c>
      <c r="BM30" t="s">
        <v>3137</v>
      </c>
      <c r="BN30">
        <v>34896222</v>
      </c>
      <c r="BR30" t="s">
        <v>3337</v>
      </c>
      <c r="BS30" t="s">
        <v>3138</v>
      </c>
      <c r="BT30" t="str">
        <f>HYPERLINK("https%3A%2F%2Fwww.webofscience.com%2Fwos%2Fwoscc%2Ffull-record%2FWOS:000758388100002","View Full Record in Web of Science")</f>
        <v>View Full Record in Web of Science</v>
      </c>
    </row>
    <row r="31" spans="1:72" ht="12">
      <c r="A31" t="s">
        <v>70</v>
      </c>
      <c r="B31" t="s">
        <v>304</v>
      </c>
      <c r="F31" t="s">
        <v>305</v>
      </c>
      <c r="I31" t="s">
        <v>306</v>
      </c>
      <c r="J31" t="s">
        <v>307</v>
      </c>
      <c r="M31" t="s">
        <v>76</v>
      </c>
      <c r="N31" t="s">
        <v>100</v>
      </c>
      <c r="T31" t="s">
        <v>308</v>
      </c>
      <c r="U31" t="s">
        <v>309</v>
      </c>
      <c r="V31" t="s">
        <v>310</v>
      </c>
      <c r="W31" t="s">
        <v>311</v>
      </c>
      <c r="X31" t="s">
        <v>312</v>
      </c>
      <c r="Y31" t="s">
        <v>313</v>
      </c>
      <c r="Z31" t="s">
        <v>314</v>
      </c>
      <c r="AC31" t="s">
        <v>315</v>
      </c>
      <c r="AD31" t="s">
        <v>316</v>
      </c>
      <c r="AE31" t="s">
        <v>317</v>
      </c>
      <c r="AG31">
        <v>71</v>
      </c>
      <c r="AH31">
        <v>23</v>
      </c>
      <c r="AI31">
        <v>24</v>
      </c>
      <c r="AJ31">
        <v>28</v>
      </c>
      <c r="AK31">
        <v>59</v>
      </c>
      <c r="AL31" t="s">
        <v>133</v>
      </c>
      <c r="AM31" t="s">
        <v>134</v>
      </c>
      <c r="AN31" t="s">
        <v>135</v>
      </c>
      <c r="AO31" t="s">
        <v>318</v>
      </c>
      <c r="AP31" t="s">
        <v>319</v>
      </c>
      <c r="AR31" t="s">
        <v>320</v>
      </c>
      <c r="AS31" t="s">
        <v>321</v>
      </c>
      <c r="AT31" t="s">
        <v>139</v>
      </c>
      <c r="AU31">
        <v>2022</v>
      </c>
      <c r="AV31">
        <v>211</v>
      </c>
      <c r="BD31">
        <v>110220</v>
      </c>
      <c r="BE31" t="s">
        <v>322</v>
      </c>
      <c r="BF31" t="str">
        <f>HYPERLINK("http://dx.doi.org/10.1016/j.petrol.2022.110220","http://dx.doi.org/10.1016/j.petrol.2022.110220")</f>
        <v>http://dx.doi.org/10.1016/j.petrol.2022.110220</v>
      </c>
      <c r="BH31" t="s">
        <v>513</v>
      </c>
      <c r="BI31">
        <v>11</v>
      </c>
      <c r="BJ31" t="s">
        <v>270</v>
      </c>
      <c r="BK31" t="s">
        <v>92</v>
      </c>
      <c r="BL31" t="s">
        <v>271</v>
      </c>
      <c r="BM31" t="s">
        <v>323</v>
      </c>
      <c r="BR31" t="s">
        <v>3337</v>
      </c>
      <c r="BS31" t="s">
        <v>324</v>
      </c>
      <c r="BT31" t="str">
        <f>HYPERLINK("https%3A%2F%2Fwww.webofscience.com%2Fwos%2Fwoscc%2Ffull-record%2FWOS:000760784100003","View Full Record in Web of Science")</f>
        <v>View Full Record in Web of Science</v>
      </c>
    </row>
    <row r="32" spans="1:72" ht="12">
      <c r="A32" t="s">
        <v>70</v>
      </c>
      <c r="B32" t="s">
        <v>497</v>
      </c>
      <c r="F32" t="s">
        <v>498</v>
      </c>
      <c r="I32" t="s">
        <v>499</v>
      </c>
      <c r="J32" t="s">
        <v>154</v>
      </c>
      <c r="M32" t="s">
        <v>76</v>
      </c>
      <c r="N32" t="s">
        <v>100</v>
      </c>
      <c r="T32" t="s">
        <v>500</v>
      </c>
      <c r="U32" t="s">
        <v>501</v>
      </c>
      <c r="V32" t="s">
        <v>502</v>
      </c>
      <c r="W32" t="s">
        <v>503</v>
      </c>
      <c r="X32" t="s">
        <v>504</v>
      </c>
      <c r="Y32" t="s">
        <v>505</v>
      </c>
      <c r="Z32" t="s">
        <v>506</v>
      </c>
      <c r="AA32" t="s">
        <v>3451</v>
      </c>
      <c r="AB32" t="s">
        <v>3452</v>
      </c>
      <c r="AC32" t="s">
        <v>507</v>
      </c>
      <c r="AD32" t="s">
        <v>508</v>
      </c>
      <c r="AE32" t="s">
        <v>509</v>
      </c>
      <c r="AG32">
        <v>68</v>
      </c>
      <c r="AH32">
        <v>76</v>
      </c>
      <c r="AI32">
        <v>76</v>
      </c>
      <c r="AJ32">
        <v>61</v>
      </c>
      <c r="AK32">
        <v>221</v>
      </c>
      <c r="AL32" t="s">
        <v>162</v>
      </c>
      <c r="AM32" t="s">
        <v>163</v>
      </c>
      <c r="AN32" t="s">
        <v>164</v>
      </c>
      <c r="AO32" t="s">
        <v>165</v>
      </c>
      <c r="AP32" t="s">
        <v>166</v>
      </c>
      <c r="AR32" t="s">
        <v>167</v>
      </c>
      <c r="AS32" t="s">
        <v>168</v>
      </c>
      <c r="AT32" t="s">
        <v>510</v>
      </c>
      <c r="AU32">
        <v>2022</v>
      </c>
      <c r="AV32">
        <v>61</v>
      </c>
      <c r="AW32">
        <v>12</v>
      </c>
      <c r="BD32" t="s">
        <v>511</v>
      </c>
      <c r="BE32" t="s">
        <v>512</v>
      </c>
      <c r="BF32" t="str">
        <f>HYPERLINK("http://dx.doi.org/10.1002/anie.202115735","http://dx.doi.org/10.1002/anie.202115735")</f>
        <v>http://dx.doi.org/10.1002/anie.202115735</v>
      </c>
      <c r="BH32" t="s">
        <v>513</v>
      </c>
      <c r="BI32">
        <v>9</v>
      </c>
      <c r="BJ32" t="s">
        <v>171</v>
      </c>
      <c r="BK32" t="s">
        <v>92</v>
      </c>
      <c r="BL32" t="s">
        <v>172</v>
      </c>
      <c r="BM32" t="s">
        <v>514</v>
      </c>
      <c r="BN32">
        <v>35001467</v>
      </c>
      <c r="BR32" t="s">
        <v>3337</v>
      </c>
      <c r="BS32" t="s">
        <v>515</v>
      </c>
      <c r="BT32" t="str">
        <f>HYPERLINK("https%3A%2F%2Fwww.webofscience.com%2Fwos%2Fwoscc%2Ffull-record%2FWOS:000747288600001","View Full Record in Web of Science")</f>
        <v>View Full Record in Web of Science</v>
      </c>
    </row>
    <row r="33" spans="1:72" ht="12">
      <c r="A33" t="s">
        <v>70</v>
      </c>
      <c r="B33" t="s">
        <v>516</v>
      </c>
      <c r="F33" t="s">
        <v>517</v>
      </c>
      <c r="I33" t="s">
        <v>518</v>
      </c>
      <c r="J33" t="s">
        <v>519</v>
      </c>
      <c r="M33" t="s">
        <v>76</v>
      </c>
      <c r="N33" t="s">
        <v>77</v>
      </c>
      <c r="U33" t="s">
        <v>520</v>
      </c>
      <c r="V33" t="s">
        <v>521</v>
      </c>
      <c r="W33" t="s">
        <v>522</v>
      </c>
      <c r="X33" t="s">
        <v>283</v>
      </c>
      <c r="Y33" t="s">
        <v>523</v>
      </c>
      <c r="Z33" t="s">
        <v>524</v>
      </c>
      <c r="AA33" t="s">
        <v>525</v>
      </c>
      <c r="AB33" t="s">
        <v>526</v>
      </c>
      <c r="AC33" t="s">
        <v>527</v>
      </c>
      <c r="AD33" t="s">
        <v>528</v>
      </c>
      <c r="AE33" t="s">
        <v>529</v>
      </c>
      <c r="AG33">
        <v>135</v>
      </c>
      <c r="AH33">
        <v>41</v>
      </c>
      <c r="AI33">
        <v>41</v>
      </c>
      <c r="AJ33">
        <v>123</v>
      </c>
      <c r="AK33">
        <v>309</v>
      </c>
      <c r="AL33" t="s">
        <v>82</v>
      </c>
      <c r="AM33" t="s">
        <v>83</v>
      </c>
      <c r="AN33" t="s">
        <v>84</v>
      </c>
      <c r="AO33" t="s">
        <v>530</v>
      </c>
      <c r="AP33" t="s">
        <v>531</v>
      </c>
      <c r="AR33" t="s">
        <v>532</v>
      </c>
      <c r="AS33" t="s">
        <v>533</v>
      </c>
      <c r="AT33" t="s">
        <v>534</v>
      </c>
      <c r="AU33">
        <v>2022</v>
      </c>
      <c r="AV33">
        <v>24</v>
      </c>
      <c r="AW33">
        <v>5</v>
      </c>
      <c r="BB33">
        <v>1780</v>
      </c>
      <c r="BC33">
        <v>1808</v>
      </c>
      <c r="BE33" t="s">
        <v>535</v>
      </c>
      <c r="BF33" t="str">
        <f>HYPERLINK("http://dx.doi.org/10.1039/d1gc04440k","http://dx.doi.org/10.1039/d1gc04440k")</f>
        <v>http://dx.doi.org/10.1039/d1gc04440k</v>
      </c>
      <c r="BH33" t="s">
        <v>513</v>
      </c>
      <c r="BI33">
        <v>29</v>
      </c>
      <c r="BJ33" t="s">
        <v>536</v>
      </c>
      <c r="BK33" t="s">
        <v>92</v>
      </c>
      <c r="BL33" t="s">
        <v>537</v>
      </c>
      <c r="BM33" t="s">
        <v>538</v>
      </c>
      <c r="BR33" t="s">
        <v>3337</v>
      </c>
      <c r="BS33" t="s">
        <v>539</v>
      </c>
      <c r="BT33" t="str">
        <f>HYPERLINK("https%3A%2F%2Fwww.webofscience.com%2Fwos%2Fwoscc%2Ffull-record%2FWOS:000755930200001","View Full Record in Web of Science")</f>
        <v>View Full Record in Web of Science</v>
      </c>
    </row>
    <row r="34" spans="1:72" ht="12">
      <c r="A34" t="s">
        <v>70</v>
      </c>
      <c r="B34" t="s">
        <v>3139</v>
      </c>
      <c r="F34" t="s">
        <v>3140</v>
      </c>
      <c r="I34" t="s">
        <v>3141</v>
      </c>
      <c r="J34" t="s">
        <v>3142</v>
      </c>
      <c r="M34" t="s">
        <v>76</v>
      </c>
      <c r="N34" t="s">
        <v>100</v>
      </c>
      <c r="T34" t="s">
        <v>3143</v>
      </c>
      <c r="U34" t="s">
        <v>3144</v>
      </c>
      <c r="V34" t="s">
        <v>3145</v>
      </c>
      <c r="W34" t="s">
        <v>3146</v>
      </c>
      <c r="X34" t="s">
        <v>283</v>
      </c>
      <c r="Y34" t="s">
        <v>3147</v>
      </c>
      <c r="Z34" t="s">
        <v>3148</v>
      </c>
      <c r="AC34" t="s">
        <v>3149</v>
      </c>
      <c r="AD34" t="s">
        <v>528</v>
      </c>
      <c r="AE34" t="s">
        <v>3150</v>
      </c>
      <c r="AG34">
        <v>56</v>
      </c>
      <c r="AH34">
        <v>22</v>
      </c>
      <c r="AI34">
        <v>22</v>
      </c>
      <c r="AJ34">
        <v>36</v>
      </c>
      <c r="AK34">
        <v>134</v>
      </c>
      <c r="AL34" t="s">
        <v>3151</v>
      </c>
      <c r="AM34" t="s">
        <v>3152</v>
      </c>
      <c r="AN34" t="s">
        <v>3153</v>
      </c>
      <c r="AO34" t="s">
        <v>3154</v>
      </c>
      <c r="AP34" t="s">
        <v>3155</v>
      </c>
      <c r="AR34" t="s">
        <v>3156</v>
      </c>
      <c r="AS34" t="s">
        <v>3157</v>
      </c>
      <c r="AT34" t="s">
        <v>1376</v>
      </c>
      <c r="AU34">
        <v>2022</v>
      </c>
      <c r="AV34">
        <v>208</v>
      </c>
      <c r="BD34">
        <v>112651</v>
      </c>
      <c r="BE34" t="s">
        <v>3158</v>
      </c>
      <c r="BF34" t="str">
        <f>HYPERLINK("http://dx.doi.org/10.1016/j.envres.2021.112651","http://dx.doi.org/10.1016/j.envres.2021.112651")</f>
        <v>http://dx.doi.org/10.1016/j.envres.2021.112651</v>
      </c>
      <c r="BH34" t="s">
        <v>513</v>
      </c>
      <c r="BI34">
        <v>9</v>
      </c>
      <c r="BJ34" t="s">
        <v>3159</v>
      </c>
      <c r="BK34" t="s">
        <v>92</v>
      </c>
      <c r="BL34" t="s">
        <v>3160</v>
      </c>
      <c r="BM34" t="s">
        <v>3161</v>
      </c>
      <c r="BN34">
        <v>35007541</v>
      </c>
      <c r="BR34" t="s">
        <v>3337</v>
      </c>
      <c r="BS34" t="s">
        <v>3162</v>
      </c>
      <c r="BT34" t="str">
        <f>HYPERLINK("https%3A%2F%2Fwww.webofscience.com%2Fwos%2Fwoscc%2Ffull-record%2FWOS:000751898500001","View Full Record in Web of Science")</f>
        <v>View Full Record in Web of Science</v>
      </c>
    </row>
    <row r="35" spans="1:72" ht="12">
      <c r="A35" t="s">
        <v>70</v>
      </c>
      <c r="B35" t="s">
        <v>382</v>
      </c>
      <c r="F35" t="s">
        <v>383</v>
      </c>
      <c r="I35" t="s">
        <v>384</v>
      </c>
      <c r="J35" t="s">
        <v>385</v>
      </c>
      <c r="M35" t="s">
        <v>76</v>
      </c>
      <c r="N35" t="s">
        <v>100</v>
      </c>
      <c r="T35" t="s">
        <v>386</v>
      </c>
      <c r="U35" t="s">
        <v>387</v>
      </c>
      <c r="V35" t="s">
        <v>388</v>
      </c>
      <c r="W35" t="s">
        <v>389</v>
      </c>
      <c r="X35" t="s">
        <v>390</v>
      </c>
      <c r="Y35" t="s">
        <v>391</v>
      </c>
      <c r="Z35" t="s">
        <v>392</v>
      </c>
      <c r="AC35" t="s">
        <v>393</v>
      </c>
      <c r="AD35" t="s">
        <v>394</v>
      </c>
      <c r="AE35" t="s">
        <v>395</v>
      </c>
      <c r="AG35">
        <v>72</v>
      </c>
      <c r="AH35">
        <v>24</v>
      </c>
      <c r="AI35">
        <v>24</v>
      </c>
      <c r="AJ35">
        <v>12</v>
      </c>
      <c r="AK35">
        <v>33</v>
      </c>
      <c r="AL35" t="s">
        <v>352</v>
      </c>
      <c r="AM35" t="s">
        <v>353</v>
      </c>
      <c r="AN35" t="s">
        <v>354</v>
      </c>
      <c r="AO35" t="s">
        <v>396</v>
      </c>
      <c r="AP35" t="s">
        <v>397</v>
      </c>
      <c r="AR35" t="s">
        <v>398</v>
      </c>
      <c r="AS35" t="s">
        <v>399</v>
      </c>
      <c r="AT35" t="s">
        <v>400</v>
      </c>
      <c r="AU35">
        <v>2022</v>
      </c>
      <c r="AV35">
        <v>99</v>
      </c>
      <c r="BD35">
        <v>104426</v>
      </c>
      <c r="BE35" t="s">
        <v>401</v>
      </c>
      <c r="BF35" t="str">
        <f>HYPERLINK("http://dx.doi.org/10.1016/j.jngse.2022.104426","http://dx.doi.org/10.1016/j.jngse.2022.104426")</f>
        <v>http://dx.doi.org/10.1016/j.jngse.2022.104426</v>
      </c>
      <c r="BH35" t="s">
        <v>513</v>
      </c>
      <c r="BI35">
        <v>10</v>
      </c>
      <c r="BJ35" t="s">
        <v>402</v>
      </c>
      <c r="BK35" t="s">
        <v>92</v>
      </c>
      <c r="BL35" t="s">
        <v>271</v>
      </c>
      <c r="BM35" t="s">
        <v>403</v>
      </c>
      <c r="BR35" t="s">
        <v>3337</v>
      </c>
      <c r="BS35" t="s">
        <v>404</v>
      </c>
      <c r="BT35" t="str">
        <f>HYPERLINK("https%3A%2F%2Fwww.webofscience.com%2Fwos%2Fwoscc%2Ffull-record%2FWOS:000792616500001","View Full Record in Web of Science")</f>
        <v>View Full Record in Web of Science</v>
      </c>
    </row>
    <row r="36" spans="1:72" ht="12">
      <c r="A36" t="s">
        <v>70</v>
      </c>
      <c r="B36" t="s">
        <v>481</v>
      </c>
      <c r="F36" t="s">
        <v>482</v>
      </c>
      <c r="I36" t="s">
        <v>483</v>
      </c>
      <c r="J36" t="s">
        <v>307</v>
      </c>
      <c r="M36" t="s">
        <v>76</v>
      </c>
      <c r="N36" t="s">
        <v>100</v>
      </c>
      <c r="T36" t="s">
        <v>484</v>
      </c>
      <c r="U36" t="s">
        <v>485</v>
      </c>
      <c r="V36" t="s">
        <v>486</v>
      </c>
      <c r="W36" t="s">
        <v>487</v>
      </c>
      <c r="X36" t="s">
        <v>3163</v>
      </c>
      <c r="Y36" t="s">
        <v>488</v>
      </c>
      <c r="Z36" t="s">
        <v>489</v>
      </c>
      <c r="AA36" t="s">
        <v>490</v>
      </c>
      <c r="AC36" t="s">
        <v>491</v>
      </c>
      <c r="AD36" t="s">
        <v>492</v>
      </c>
      <c r="AE36" t="s">
        <v>493</v>
      </c>
      <c r="AG36">
        <v>118</v>
      </c>
      <c r="AH36">
        <v>33</v>
      </c>
      <c r="AI36">
        <v>33</v>
      </c>
      <c r="AJ36">
        <v>25</v>
      </c>
      <c r="AK36">
        <v>48</v>
      </c>
      <c r="AL36" t="s">
        <v>133</v>
      </c>
      <c r="AM36" t="s">
        <v>134</v>
      </c>
      <c r="AN36" t="s">
        <v>135</v>
      </c>
      <c r="AO36" t="s">
        <v>318</v>
      </c>
      <c r="AP36" t="s">
        <v>319</v>
      </c>
      <c r="AR36" t="s">
        <v>320</v>
      </c>
      <c r="AS36" t="s">
        <v>321</v>
      </c>
      <c r="AT36" t="s">
        <v>183</v>
      </c>
      <c r="AU36">
        <v>2022</v>
      </c>
      <c r="AV36">
        <v>209</v>
      </c>
      <c r="BD36">
        <v>109516</v>
      </c>
      <c r="BE36" t="s">
        <v>494</v>
      </c>
      <c r="BF36" t="str">
        <f>HYPERLINK("http://dx.doi.org/10.1016/j.petrol.2021.109516","http://dx.doi.org/10.1016/j.petrol.2021.109516")</f>
        <v>http://dx.doi.org/10.1016/j.petrol.2021.109516</v>
      </c>
      <c r="BH36" t="s">
        <v>513</v>
      </c>
      <c r="BI36">
        <v>17</v>
      </c>
      <c r="BJ36" t="s">
        <v>270</v>
      </c>
      <c r="BK36" t="s">
        <v>92</v>
      </c>
      <c r="BL36" t="s">
        <v>271</v>
      </c>
      <c r="BM36" t="s">
        <v>495</v>
      </c>
      <c r="BR36" t="s">
        <v>3337</v>
      </c>
      <c r="BS36" t="s">
        <v>496</v>
      </c>
      <c r="BT36" t="str">
        <f>HYPERLINK("https%3A%2F%2Fwww.webofscience.com%2Fwos%2Fwoscc%2Ffull-record%2FWOS:000763569500004","View Full Record in Web of Science")</f>
        <v>View Full Record in Web of Science</v>
      </c>
    </row>
    <row r="37" spans="1:72" ht="12">
      <c r="A37" t="s">
        <v>70</v>
      </c>
      <c r="B37" t="s">
        <v>3303</v>
      </c>
      <c r="F37" t="s">
        <v>3304</v>
      </c>
      <c r="I37" t="s">
        <v>3305</v>
      </c>
      <c r="J37" t="s">
        <v>307</v>
      </c>
      <c r="M37" t="s">
        <v>76</v>
      </c>
      <c r="N37" t="s">
        <v>100</v>
      </c>
      <c r="T37" t="s">
        <v>3306</v>
      </c>
      <c r="U37" t="s">
        <v>3307</v>
      </c>
      <c r="V37" t="s">
        <v>3308</v>
      </c>
      <c r="W37" t="s">
        <v>3309</v>
      </c>
      <c r="X37" t="s">
        <v>3310</v>
      </c>
      <c r="Y37" t="s">
        <v>3311</v>
      </c>
      <c r="Z37" t="s">
        <v>3312</v>
      </c>
      <c r="AC37" t="s">
        <v>3313</v>
      </c>
      <c r="AD37" t="s">
        <v>3314</v>
      </c>
      <c r="AE37" t="s">
        <v>3315</v>
      </c>
      <c r="AG37">
        <v>46</v>
      </c>
      <c r="AH37">
        <v>59</v>
      </c>
      <c r="AI37">
        <v>60</v>
      </c>
      <c r="AJ37">
        <v>18</v>
      </c>
      <c r="AK37">
        <v>48</v>
      </c>
      <c r="AL37" t="s">
        <v>133</v>
      </c>
      <c r="AM37" t="s">
        <v>134</v>
      </c>
      <c r="AN37" t="s">
        <v>135</v>
      </c>
      <c r="AO37" t="s">
        <v>318</v>
      </c>
      <c r="AP37" t="s">
        <v>319</v>
      </c>
      <c r="AR37" t="s">
        <v>320</v>
      </c>
      <c r="AS37" t="s">
        <v>321</v>
      </c>
      <c r="AT37" t="s">
        <v>565</v>
      </c>
      <c r="AU37">
        <v>2022</v>
      </c>
      <c r="AV37">
        <v>208</v>
      </c>
      <c r="AX37" t="s">
        <v>3316</v>
      </c>
      <c r="BD37">
        <v>109695</v>
      </c>
      <c r="BE37" t="s">
        <v>3317</v>
      </c>
      <c r="BF37" t="str">
        <f>HYPERLINK("http://dx.doi.org/10.1016/j.petrol.2021.109695","http://dx.doi.org/10.1016/j.petrol.2021.109695")</f>
        <v>http://dx.doi.org/10.1016/j.petrol.2021.109695</v>
      </c>
      <c r="BH37" t="s">
        <v>3318</v>
      </c>
      <c r="BI37">
        <v>14</v>
      </c>
      <c r="BJ37" t="s">
        <v>270</v>
      </c>
      <c r="BK37" t="s">
        <v>92</v>
      </c>
      <c r="BL37" t="s">
        <v>271</v>
      </c>
      <c r="BM37" t="s">
        <v>3319</v>
      </c>
      <c r="BR37" t="s">
        <v>3337</v>
      </c>
      <c r="BS37" t="s">
        <v>3453</v>
      </c>
      <c r="BT37" t="str">
        <f>HYPERLINK("https%3A%2F%2Fwww.webofscience.com%2Fwos%2Fwoscc%2Ffull-record%2FWOS:000710810400063","View Full Record in Web of Science")</f>
        <v>View Full Record in Web of Science</v>
      </c>
    </row>
    <row r="38" spans="1:72" ht="12">
      <c r="A38" t="s">
        <v>70</v>
      </c>
      <c r="B38" t="s">
        <v>3454</v>
      </c>
      <c r="F38" t="s">
        <v>3455</v>
      </c>
      <c r="I38" t="s">
        <v>3456</v>
      </c>
      <c r="J38" t="s">
        <v>1926</v>
      </c>
      <c r="M38" t="s">
        <v>76</v>
      </c>
      <c r="N38" t="s">
        <v>100</v>
      </c>
      <c r="T38" t="s">
        <v>3457</v>
      </c>
      <c r="U38" t="s">
        <v>3458</v>
      </c>
      <c r="V38" t="s">
        <v>3459</v>
      </c>
      <c r="W38" t="s">
        <v>3460</v>
      </c>
      <c r="X38" t="s">
        <v>3461</v>
      </c>
      <c r="Y38" t="s">
        <v>3462</v>
      </c>
      <c r="Z38" t="s">
        <v>3463</v>
      </c>
      <c r="AA38" t="s">
        <v>3464</v>
      </c>
      <c r="AB38" t="s">
        <v>3465</v>
      </c>
      <c r="AC38" t="s">
        <v>3466</v>
      </c>
      <c r="AD38" t="s">
        <v>3467</v>
      </c>
      <c r="AE38" t="s">
        <v>3468</v>
      </c>
      <c r="AG38">
        <v>59</v>
      </c>
      <c r="AH38">
        <v>79</v>
      </c>
      <c r="AI38">
        <v>79</v>
      </c>
      <c r="AJ38">
        <v>64</v>
      </c>
      <c r="AK38">
        <v>245</v>
      </c>
      <c r="AL38" t="s">
        <v>133</v>
      </c>
      <c r="AM38" t="s">
        <v>134</v>
      </c>
      <c r="AN38" t="s">
        <v>135</v>
      </c>
      <c r="AO38" t="s">
        <v>1937</v>
      </c>
      <c r="AP38" t="s">
        <v>1938</v>
      </c>
      <c r="AR38" t="s">
        <v>1926</v>
      </c>
      <c r="AS38" t="s">
        <v>1939</v>
      </c>
      <c r="AT38" t="s">
        <v>1900</v>
      </c>
      <c r="AU38">
        <v>2021</v>
      </c>
      <c r="AV38">
        <v>89</v>
      </c>
      <c r="AX38" t="s">
        <v>2239</v>
      </c>
      <c r="BD38">
        <v>106440</v>
      </c>
      <c r="BE38" t="s">
        <v>3469</v>
      </c>
      <c r="BF38" t="str">
        <f>HYPERLINK("http://dx.doi.org/10.1016/j.nanoen.2021.106440","http://dx.doi.org/10.1016/j.nanoen.2021.106440")</f>
        <v>http://dx.doi.org/10.1016/j.nanoen.2021.106440</v>
      </c>
      <c r="BH38" t="s">
        <v>568</v>
      </c>
      <c r="BI38">
        <v>10</v>
      </c>
      <c r="BJ38" t="s">
        <v>1458</v>
      </c>
      <c r="BK38" t="s">
        <v>92</v>
      </c>
      <c r="BL38" t="s">
        <v>379</v>
      </c>
      <c r="BM38" t="s">
        <v>3470</v>
      </c>
      <c r="BR38" t="s">
        <v>3337</v>
      </c>
      <c r="BS38" t="s">
        <v>3471</v>
      </c>
      <c r="BT38" t="str">
        <f>HYPERLINK("https%3A%2F%2Fwww.webofscience.com%2Fwos%2Fwoscc%2Ffull-record%2FWOS:000709569900001","View Full Record in Web of Science")</f>
        <v>View Full Record in Web of Science</v>
      </c>
    </row>
    <row r="39" spans="1:72" ht="12">
      <c r="A39" t="s">
        <v>70</v>
      </c>
      <c r="B39" t="s">
        <v>552</v>
      </c>
      <c r="F39" t="s">
        <v>553</v>
      </c>
      <c r="I39" t="s">
        <v>554</v>
      </c>
      <c r="J39" t="s">
        <v>307</v>
      </c>
      <c r="M39" t="s">
        <v>76</v>
      </c>
      <c r="N39" t="s">
        <v>100</v>
      </c>
      <c r="T39" t="s">
        <v>555</v>
      </c>
      <c r="U39" t="s">
        <v>556</v>
      </c>
      <c r="V39" t="s">
        <v>557</v>
      </c>
      <c r="W39" t="s">
        <v>558</v>
      </c>
      <c r="X39" t="s">
        <v>559</v>
      </c>
      <c r="Y39" t="s">
        <v>560</v>
      </c>
      <c r="Z39" t="s">
        <v>561</v>
      </c>
      <c r="AA39" t="s">
        <v>3472</v>
      </c>
      <c r="AB39" t="s">
        <v>3473</v>
      </c>
      <c r="AC39" t="s">
        <v>562</v>
      </c>
      <c r="AD39" t="s">
        <v>563</v>
      </c>
      <c r="AE39" t="s">
        <v>564</v>
      </c>
      <c r="AG39">
        <v>55</v>
      </c>
      <c r="AH39">
        <v>52</v>
      </c>
      <c r="AI39">
        <v>52</v>
      </c>
      <c r="AJ39">
        <v>8</v>
      </c>
      <c r="AK39">
        <v>71</v>
      </c>
      <c r="AL39" t="s">
        <v>133</v>
      </c>
      <c r="AM39" t="s">
        <v>134</v>
      </c>
      <c r="AN39" t="s">
        <v>135</v>
      </c>
      <c r="AO39" t="s">
        <v>318</v>
      </c>
      <c r="AP39" t="s">
        <v>319</v>
      </c>
      <c r="AR39" t="s">
        <v>320</v>
      </c>
      <c r="AS39" t="s">
        <v>321</v>
      </c>
      <c r="AT39" t="s">
        <v>565</v>
      </c>
      <c r="AU39">
        <v>2022</v>
      </c>
      <c r="AV39">
        <v>208</v>
      </c>
      <c r="AX39" t="s">
        <v>566</v>
      </c>
      <c r="BD39">
        <v>109313</v>
      </c>
      <c r="BE39" t="s">
        <v>567</v>
      </c>
      <c r="BF39" t="str">
        <f>HYPERLINK("http://dx.doi.org/10.1016/j.petrol.2021.109313","http://dx.doi.org/10.1016/j.petrol.2021.109313")</f>
        <v>http://dx.doi.org/10.1016/j.petrol.2021.109313</v>
      </c>
      <c r="BH39" t="s">
        <v>568</v>
      </c>
      <c r="BI39">
        <v>13</v>
      </c>
      <c r="BJ39" t="s">
        <v>270</v>
      </c>
      <c r="BK39" t="s">
        <v>92</v>
      </c>
      <c r="BL39" t="s">
        <v>271</v>
      </c>
      <c r="BM39" t="s">
        <v>569</v>
      </c>
      <c r="BR39" t="s">
        <v>3337</v>
      </c>
      <c r="BS39" t="s">
        <v>570</v>
      </c>
      <c r="BT39" t="str">
        <f>HYPERLINK("https%3A%2F%2Fwww.webofscience.com%2Fwos%2Fwoscc%2Ffull-record%2FWOS:000697359700043","View Full Record in Web of Science")</f>
        <v>View Full Record in Web of Science</v>
      </c>
    </row>
    <row r="40" spans="1:72" ht="12">
      <c r="A40" t="s">
        <v>70</v>
      </c>
      <c r="B40" t="s">
        <v>571</v>
      </c>
      <c r="F40" t="s">
        <v>572</v>
      </c>
      <c r="I40" t="s">
        <v>573</v>
      </c>
      <c r="J40" t="s">
        <v>574</v>
      </c>
      <c r="M40" t="s">
        <v>76</v>
      </c>
      <c r="N40" t="s">
        <v>100</v>
      </c>
      <c r="T40" t="s">
        <v>575</v>
      </c>
      <c r="U40" t="s">
        <v>576</v>
      </c>
      <c r="V40" t="s">
        <v>577</v>
      </c>
      <c r="W40" t="s">
        <v>578</v>
      </c>
      <c r="X40" t="s">
        <v>579</v>
      </c>
      <c r="Y40" t="s">
        <v>580</v>
      </c>
      <c r="Z40" t="s">
        <v>581</v>
      </c>
      <c r="AA40" t="s">
        <v>3474</v>
      </c>
      <c r="AB40" t="s">
        <v>3475</v>
      </c>
      <c r="AC40" t="s">
        <v>582</v>
      </c>
      <c r="AD40" t="s">
        <v>583</v>
      </c>
      <c r="AE40" t="s">
        <v>584</v>
      </c>
      <c r="AG40">
        <v>29</v>
      </c>
      <c r="AH40">
        <v>95</v>
      </c>
      <c r="AI40">
        <v>96</v>
      </c>
      <c r="AJ40">
        <v>44</v>
      </c>
      <c r="AK40">
        <v>158</v>
      </c>
      <c r="AL40" t="s">
        <v>147</v>
      </c>
      <c r="AM40" t="s">
        <v>148</v>
      </c>
      <c r="AN40" t="s">
        <v>149</v>
      </c>
      <c r="AO40" t="s">
        <v>585</v>
      </c>
      <c r="AR40" t="s">
        <v>586</v>
      </c>
      <c r="AS40" t="s">
        <v>587</v>
      </c>
      <c r="AT40" t="s">
        <v>588</v>
      </c>
      <c r="AU40">
        <v>2021</v>
      </c>
      <c r="AV40">
        <v>9</v>
      </c>
      <c r="AW40">
        <v>3</v>
      </c>
      <c r="BB40">
        <v>1410</v>
      </c>
      <c r="BC40">
        <v>1420</v>
      </c>
      <c r="BE40" t="s">
        <v>589</v>
      </c>
      <c r="BF40" t="str">
        <f>HYPERLINK("http://dx.doi.org/10.1109/TETC.2020.2993032","http://dx.doi.org/10.1109/TETC.2020.2993032")</f>
        <v>http://dx.doi.org/10.1109/TETC.2020.2993032</v>
      </c>
      <c r="BI40">
        <v>11</v>
      </c>
      <c r="BJ40" t="s">
        <v>590</v>
      </c>
      <c r="BK40" t="s">
        <v>92</v>
      </c>
      <c r="BL40" t="s">
        <v>591</v>
      </c>
      <c r="BM40" t="s">
        <v>592</v>
      </c>
      <c r="BR40" t="s">
        <v>3337</v>
      </c>
      <c r="BS40" t="s">
        <v>593</v>
      </c>
      <c r="BT40" t="str">
        <f>HYPERLINK("https%3A%2F%2Fwww.webofscience.com%2Fwos%2Fwoscc%2Ffull-record%2FWOS:000697823100030","View Full Record in Web of Science")</f>
        <v>View Full Record in Web of Science</v>
      </c>
    </row>
    <row r="41" spans="1:72" ht="12">
      <c r="A41" t="s">
        <v>70</v>
      </c>
      <c r="B41" t="s">
        <v>594</v>
      </c>
      <c r="F41" t="s">
        <v>595</v>
      </c>
      <c r="I41" t="s">
        <v>596</v>
      </c>
      <c r="J41" t="s">
        <v>597</v>
      </c>
      <c r="M41" t="s">
        <v>76</v>
      </c>
      <c r="N41" t="s">
        <v>100</v>
      </c>
      <c r="U41" t="s">
        <v>598</v>
      </c>
      <c r="V41" t="s">
        <v>599</v>
      </c>
      <c r="W41" t="s">
        <v>600</v>
      </c>
      <c r="X41" t="s">
        <v>601</v>
      </c>
      <c r="Y41" t="s">
        <v>602</v>
      </c>
      <c r="Z41" t="s">
        <v>603</v>
      </c>
      <c r="AA41" t="s">
        <v>3164</v>
      </c>
      <c r="AB41" t="s">
        <v>3165</v>
      </c>
      <c r="AC41" t="s">
        <v>604</v>
      </c>
      <c r="AD41" t="s">
        <v>605</v>
      </c>
      <c r="AE41" t="s">
        <v>606</v>
      </c>
      <c r="AG41">
        <v>49</v>
      </c>
      <c r="AH41">
        <v>56</v>
      </c>
      <c r="AI41">
        <v>57</v>
      </c>
      <c r="AJ41">
        <v>25</v>
      </c>
      <c r="AK41">
        <v>106</v>
      </c>
      <c r="AL41" t="s">
        <v>607</v>
      </c>
      <c r="AM41" t="s">
        <v>608</v>
      </c>
      <c r="AN41" t="s">
        <v>609</v>
      </c>
      <c r="AO41" t="s">
        <v>610</v>
      </c>
      <c r="AP41" t="s">
        <v>611</v>
      </c>
      <c r="AR41" t="s">
        <v>612</v>
      </c>
      <c r="AS41" t="s">
        <v>613</v>
      </c>
      <c r="AT41" t="s">
        <v>359</v>
      </c>
      <c r="AU41">
        <v>2021</v>
      </c>
      <c r="AV41">
        <v>33</v>
      </c>
      <c r="AW41">
        <v>6</v>
      </c>
      <c r="BD41">
        <v>63103</v>
      </c>
      <c r="BE41" t="s">
        <v>614</v>
      </c>
      <c r="BF41" t="str">
        <f>HYPERLINK("http://dx.doi.org/10.1063/5.0054486","http://dx.doi.org/10.1063/5.0054486")</f>
        <v>http://dx.doi.org/10.1063/5.0054486</v>
      </c>
      <c r="BI41">
        <v>10</v>
      </c>
      <c r="BJ41" t="s">
        <v>615</v>
      </c>
      <c r="BK41" t="s">
        <v>92</v>
      </c>
      <c r="BL41" t="s">
        <v>616</v>
      </c>
      <c r="BM41" t="s">
        <v>617</v>
      </c>
      <c r="BO41" t="s">
        <v>618</v>
      </c>
      <c r="BR41" t="s">
        <v>3337</v>
      </c>
      <c r="BS41" t="s">
        <v>619</v>
      </c>
      <c r="BT41" t="str">
        <f>HYPERLINK("https%3A%2F%2Fwww.webofscience.com%2Fwos%2Fwoscc%2Ffull-record%2FWOS:000677512200002","View Full Record in Web of Science")</f>
        <v>View Full Record in Web of Science</v>
      </c>
    </row>
    <row r="42" spans="1:72" ht="12">
      <c r="A42" t="s">
        <v>70</v>
      </c>
      <c r="B42" t="s">
        <v>151</v>
      </c>
      <c r="F42" t="s">
        <v>152</v>
      </c>
      <c r="I42" t="s">
        <v>153</v>
      </c>
      <c r="J42" t="s">
        <v>154</v>
      </c>
      <c r="M42" t="s">
        <v>76</v>
      </c>
      <c r="N42" t="s">
        <v>100</v>
      </c>
      <c r="T42" t="s">
        <v>155</v>
      </c>
      <c r="V42" t="s">
        <v>156</v>
      </c>
      <c r="W42" t="s">
        <v>157</v>
      </c>
      <c r="X42" t="s">
        <v>242</v>
      </c>
      <c r="Y42" t="s">
        <v>188</v>
      </c>
      <c r="Z42" t="s">
        <v>158</v>
      </c>
      <c r="AA42" t="s">
        <v>3476</v>
      </c>
      <c r="AB42" t="s">
        <v>3477</v>
      </c>
      <c r="AC42" t="s">
        <v>159</v>
      </c>
      <c r="AD42" t="s">
        <v>160</v>
      </c>
      <c r="AE42" t="s">
        <v>161</v>
      </c>
      <c r="AG42">
        <v>73</v>
      </c>
      <c r="AH42">
        <v>133</v>
      </c>
      <c r="AI42">
        <v>136</v>
      </c>
      <c r="AJ42">
        <v>133</v>
      </c>
      <c r="AK42">
        <v>727</v>
      </c>
      <c r="AL42" t="s">
        <v>162</v>
      </c>
      <c r="AM42" t="s">
        <v>163</v>
      </c>
      <c r="AN42" t="s">
        <v>164</v>
      </c>
      <c r="AO42" t="s">
        <v>165</v>
      </c>
      <c r="AP42" t="s">
        <v>166</v>
      </c>
      <c r="AR42" t="s">
        <v>167</v>
      </c>
      <c r="AS42" t="s">
        <v>168</v>
      </c>
      <c r="AT42" t="s">
        <v>169</v>
      </c>
      <c r="AU42">
        <v>2021</v>
      </c>
      <c r="AV42">
        <v>60</v>
      </c>
      <c r="AW42">
        <v>24</v>
      </c>
      <c r="BB42">
        <v>13388</v>
      </c>
      <c r="BC42">
        <v>13393</v>
      </c>
      <c r="BE42" t="s">
        <v>170</v>
      </c>
      <c r="BF42" t="str">
        <f>HYPERLINK("http://dx.doi.org/10.1002/anie.202101559","http://dx.doi.org/10.1002/anie.202101559")</f>
        <v>http://dx.doi.org/10.1002/anie.202101559</v>
      </c>
      <c r="BH42" t="s">
        <v>150</v>
      </c>
      <c r="BI42">
        <v>6</v>
      </c>
      <c r="BJ42" t="s">
        <v>171</v>
      </c>
      <c r="BK42" t="s">
        <v>92</v>
      </c>
      <c r="BL42" t="s">
        <v>172</v>
      </c>
      <c r="BM42" t="s">
        <v>173</v>
      </c>
      <c r="BN42">
        <v>33817923</v>
      </c>
      <c r="BR42" t="s">
        <v>3337</v>
      </c>
      <c r="BS42" t="s">
        <v>174</v>
      </c>
      <c r="BT42" t="str">
        <f>HYPERLINK("https%3A%2F%2Fwww.webofscience.com%2Fwos%2Fwoscc%2Ffull-record%2FWOS:000647884200001","View Full Record in Web of Science")</f>
        <v>View Full Record in Web of Science</v>
      </c>
    </row>
    <row r="43" spans="1:72" ht="12">
      <c r="A43" t="s">
        <v>70</v>
      </c>
      <c r="B43" t="s">
        <v>628</v>
      </c>
      <c r="F43" t="s">
        <v>629</v>
      </c>
      <c r="I43" t="s">
        <v>630</v>
      </c>
      <c r="J43" t="s">
        <v>631</v>
      </c>
      <c r="M43" t="s">
        <v>76</v>
      </c>
      <c r="N43" t="s">
        <v>77</v>
      </c>
      <c r="T43" t="s">
        <v>632</v>
      </c>
      <c r="U43" t="s">
        <v>633</v>
      </c>
      <c r="V43" t="s">
        <v>634</v>
      </c>
      <c r="W43" t="s">
        <v>635</v>
      </c>
      <c r="X43" t="s">
        <v>283</v>
      </c>
      <c r="Y43" t="s">
        <v>636</v>
      </c>
      <c r="Z43" t="s">
        <v>637</v>
      </c>
      <c r="AA43" t="s">
        <v>3478</v>
      </c>
      <c r="AB43" t="s">
        <v>638</v>
      </c>
      <c r="AC43" t="s">
        <v>639</v>
      </c>
      <c r="AD43" t="s">
        <v>640</v>
      </c>
      <c r="AE43" t="s">
        <v>641</v>
      </c>
      <c r="AG43">
        <v>153</v>
      </c>
      <c r="AH43">
        <v>114</v>
      </c>
      <c r="AI43">
        <v>115</v>
      </c>
      <c r="AJ43">
        <v>193</v>
      </c>
      <c r="AK43">
        <v>698</v>
      </c>
      <c r="AL43" t="s">
        <v>642</v>
      </c>
      <c r="AM43" t="s">
        <v>643</v>
      </c>
      <c r="AN43" t="s">
        <v>644</v>
      </c>
      <c r="AO43" t="s">
        <v>645</v>
      </c>
      <c r="AP43" t="s">
        <v>646</v>
      </c>
      <c r="AR43" t="s">
        <v>647</v>
      </c>
      <c r="AS43" t="s">
        <v>648</v>
      </c>
      <c r="AT43" t="s">
        <v>649</v>
      </c>
      <c r="AU43">
        <v>2021</v>
      </c>
      <c r="AV43">
        <v>439</v>
      </c>
      <c r="BD43">
        <v>213953</v>
      </c>
      <c r="BE43" t="s">
        <v>650</v>
      </c>
      <c r="BF43" t="str">
        <f>HYPERLINK("http://dx.doi.org/10.1016/j.ccr.2021.213953","http://dx.doi.org/10.1016/j.ccr.2021.213953")</f>
        <v>http://dx.doi.org/10.1016/j.ccr.2021.213953</v>
      </c>
      <c r="BH43" t="s">
        <v>651</v>
      </c>
      <c r="BI43">
        <v>21</v>
      </c>
      <c r="BJ43" t="s">
        <v>652</v>
      </c>
      <c r="BK43" t="s">
        <v>92</v>
      </c>
      <c r="BL43" t="s">
        <v>172</v>
      </c>
      <c r="BM43" t="s">
        <v>653</v>
      </c>
      <c r="BR43" t="s">
        <v>3337</v>
      </c>
      <c r="BS43" t="s">
        <v>654</v>
      </c>
      <c r="BT43" t="str">
        <f>HYPERLINK("https%3A%2F%2Fwww.webofscience.com%2Fwos%2Fwoscc%2Ffull-record%2FWOS:000647329100021","View Full Record in Web of Science")</f>
        <v>View Full Record in Web of Science</v>
      </c>
    </row>
    <row r="44" spans="1:72" ht="12">
      <c r="A44" t="s">
        <v>70</v>
      </c>
      <c r="B44" t="s">
        <v>655</v>
      </c>
      <c r="F44" t="s">
        <v>656</v>
      </c>
      <c r="I44" t="s">
        <v>657</v>
      </c>
      <c r="J44" t="s">
        <v>658</v>
      </c>
      <c r="M44" t="s">
        <v>76</v>
      </c>
      <c r="N44" t="s">
        <v>100</v>
      </c>
      <c r="T44" t="s">
        <v>659</v>
      </c>
      <c r="U44" t="s">
        <v>660</v>
      </c>
      <c r="V44" t="s">
        <v>661</v>
      </c>
      <c r="W44" t="s">
        <v>662</v>
      </c>
      <c r="X44" t="s">
        <v>663</v>
      </c>
      <c r="Y44" t="s">
        <v>664</v>
      </c>
      <c r="Z44" t="s">
        <v>665</v>
      </c>
      <c r="AA44" t="s">
        <v>3479</v>
      </c>
      <c r="AB44" t="s">
        <v>666</v>
      </c>
      <c r="AC44" t="s">
        <v>667</v>
      </c>
      <c r="AD44" t="s">
        <v>668</v>
      </c>
      <c r="AE44" t="s">
        <v>669</v>
      </c>
      <c r="AG44">
        <v>48</v>
      </c>
      <c r="AH44">
        <v>136</v>
      </c>
      <c r="AI44">
        <v>135</v>
      </c>
      <c r="AJ44">
        <v>116</v>
      </c>
      <c r="AK44">
        <v>535</v>
      </c>
      <c r="AL44" t="s">
        <v>133</v>
      </c>
      <c r="AM44" t="s">
        <v>134</v>
      </c>
      <c r="AN44" t="s">
        <v>135</v>
      </c>
      <c r="AO44" t="s">
        <v>670</v>
      </c>
      <c r="AP44" t="s">
        <v>671</v>
      </c>
      <c r="AR44" t="s">
        <v>672</v>
      </c>
      <c r="AS44" t="s">
        <v>673</v>
      </c>
      <c r="AT44" t="s">
        <v>674</v>
      </c>
      <c r="AU44">
        <v>2021</v>
      </c>
      <c r="AV44">
        <v>293</v>
      </c>
      <c r="BD44">
        <v>120225</v>
      </c>
      <c r="BE44" t="s">
        <v>675</v>
      </c>
      <c r="BF44" t="str">
        <f>HYPERLINK("http://dx.doi.org/10.1016/j.apcatb.2021.120225","http://dx.doi.org/10.1016/j.apcatb.2021.120225")</f>
        <v>http://dx.doi.org/10.1016/j.apcatb.2021.120225</v>
      </c>
      <c r="BH44" t="s">
        <v>651</v>
      </c>
      <c r="BI44">
        <v>11</v>
      </c>
      <c r="BJ44" t="s">
        <v>676</v>
      </c>
      <c r="BK44" t="s">
        <v>92</v>
      </c>
      <c r="BL44" t="s">
        <v>677</v>
      </c>
      <c r="BM44" t="s">
        <v>678</v>
      </c>
      <c r="BR44" t="s">
        <v>3337</v>
      </c>
      <c r="BS44" t="s">
        <v>679</v>
      </c>
      <c r="BT44" t="str">
        <f>HYPERLINK("https%3A%2F%2Fwww.webofscience.com%2Fwos%2Fwoscc%2Ffull-record%2FWOS:000663203000004","View Full Record in Web of Science")</f>
        <v>View Full Record in Web of Science</v>
      </c>
    </row>
    <row r="45" spans="1:72" ht="12">
      <c r="A45" t="s">
        <v>70</v>
      </c>
      <c r="B45" t="s">
        <v>71</v>
      </c>
      <c r="F45" t="s">
        <v>73</v>
      </c>
      <c r="I45" t="s">
        <v>74</v>
      </c>
      <c r="J45" t="s">
        <v>75</v>
      </c>
      <c r="M45" t="s">
        <v>76</v>
      </c>
      <c r="N45" t="s">
        <v>77</v>
      </c>
      <c r="U45" t="s">
        <v>78</v>
      </c>
      <c r="V45" t="s">
        <v>79</v>
      </c>
      <c r="W45" t="s">
        <v>80</v>
      </c>
      <c r="X45" t="s">
        <v>243</v>
      </c>
      <c r="Y45" t="s">
        <v>189</v>
      </c>
      <c r="Z45" t="s">
        <v>81</v>
      </c>
      <c r="AA45" t="s">
        <v>3166</v>
      </c>
      <c r="AB45" t="s">
        <v>3167</v>
      </c>
      <c r="AG45">
        <v>222</v>
      </c>
      <c r="AH45">
        <v>253</v>
      </c>
      <c r="AI45">
        <v>255</v>
      </c>
      <c r="AJ45">
        <v>334</v>
      </c>
      <c r="AK45">
        <v>1460</v>
      </c>
      <c r="AL45" t="s">
        <v>82</v>
      </c>
      <c r="AM45" t="s">
        <v>83</v>
      </c>
      <c r="AN45" t="s">
        <v>84</v>
      </c>
      <c r="AO45" t="s">
        <v>85</v>
      </c>
      <c r="AP45" t="s">
        <v>86</v>
      </c>
      <c r="AR45" t="s">
        <v>87</v>
      </c>
      <c r="AS45" t="s">
        <v>88</v>
      </c>
      <c r="AT45" t="s">
        <v>89</v>
      </c>
      <c r="AU45">
        <v>2021</v>
      </c>
      <c r="AV45">
        <v>14</v>
      </c>
      <c r="AW45">
        <v>4</v>
      </c>
      <c r="BB45">
        <v>1897</v>
      </c>
      <c r="BC45">
        <v>1927</v>
      </c>
      <c r="BE45" t="s">
        <v>90</v>
      </c>
      <c r="BF45" t="str">
        <f>HYPERLINK("http://dx.doi.org/10.1039/d0ee03697h","http://dx.doi.org/10.1039/d0ee03697h")</f>
        <v>http://dx.doi.org/10.1039/d0ee03697h</v>
      </c>
      <c r="BI45">
        <v>31</v>
      </c>
      <c r="BJ45" t="s">
        <v>91</v>
      </c>
      <c r="BK45" t="s">
        <v>92</v>
      </c>
      <c r="BL45" t="s">
        <v>93</v>
      </c>
      <c r="BM45" t="s">
        <v>94</v>
      </c>
      <c r="BR45" t="s">
        <v>3337</v>
      </c>
      <c r="BS45" t="s">
        <v>175</v>
      </c>
      <c r="BT45" t="str">
        <f>HYPERLINK("https%3A%2F%2Fwww.webofscience.com%2Fwos%2Fwoscc%2Ffull-record%2FWOS:000642435400008","View Full Record in Web of Science")</f>
        <v>View Full Record in Web of Science</v>
      </c>
    </row>
    <row r="46" spans="1:72" ht="12">
      <c r="A46" t="s">
        <v>70</v>
      </c>
      <c r="B46" t="s">
        <v>2879</v>
      </c>
      <c r="F46" t="s">
        <v>2880</v>
      </c>
      <c r="I46" t="s">
        <v>2881</v>
      </c>
      <c r="J46" t="s">
        <v>983</v>
      </c>
      <c r="M46" t="s">
        <v>76</v>
      </c>
      <c r="N46" t="s">
        <v>100</v>
      </c>
      <c r="T46" t="s">
        <v>2882</v>
      </c>
      <c r="U46" t="s">
        <v>2883</v>
      </c>
      <c r="V46" t="s">
        <v>2884</v>
      </c>
      <c r="W46" t="s">
        <v>2885</v>
      </c>
      <c r="X46" t="s">
        <v>283</v>
      </c>
      <c r="Y46" t="s">
        <v>2886</v>
      </c>
      <c r="Z46" t="s">
        <v>2887</v>
      </c>
      <c r="AA46" t="s">
        <v>3480</v>
      </c>
      <c r="AB46" t="s">
        <v>2888</v>
      </c>
      <c r="AC46" t="s">
        <v>2889</v>
      </c>
      <c r="AD46" t="s">
        <v>2890</v>
      </c>
      <c r="AE46" t="s">
        <v>2891</v>
      </c>
      <c r="AG46">
        <v>47</v>
      </c>
      <c r="AH46">
        <v>69</v>
      </c>
      <c r="AI46">
        <v>70</v>
      </c>
      <c r="AJ46">
        <v>27</v>
      </c>
      <c r="AK46">
        <v>129</v>
      </c>
      <c r="AL46" t="s">
        <v>642</v>
      </c>
      <c r="AM46" t="s">
        <v>643</v>
      </c>
      <c r="AN46" t="s">
        <v>644</v>
      </c>
      <c r="AO46" t="s">
        <v>993</v>
      </c>
      <c r="AP46" t="s">
        <v>994</v>
      </c>
      <c r="AR46" t="s">
        <v>995</v>
      </c>
      <c r="AS46" t="s">
        <v>996</v>
      </c>
      <c r="AT46" t="s">
        <v>626</v>
      </c>
      <c r="AU46">
        <v>2021</v>
      </c>
      <c r="AV46">
        <v>417</v>
      </c>
      <c r="BD46">
        <v>129289</v>
      </c>
      <c r="BE46" t="s">
        <v>2892</v>
      </c>
      <c r="BF46" t="str">
        <f>HYPERLINK("http://dx.doi.org/10.1016/j.cej.2021.129289","http://dx.doi.org/10.1016/j.cej.2021.129289")</f>
        <v>http://dx.doi.org/10.1016/j.cej.2021.129289</v>
      </c>
      <c r="BH46" t="s">
        <v>2893</v>
      </c>
      <c r="BI46">
        <v>8</v>
      </c>
      <c r="BJ46" t="s">
        <v>999</v>
      </c>
      <c r="BK46" t="s">
        <v>92</v>
      </c>
      <c r="BL46" t="s">
        <v>1000</v>
      </c>
      <c r="BM46" t="s">
        <v>2894</v>
      </c>
      <c r="BR46" t="s">
        <v>3337</v>
      </c>
      <c r="BS46" t="s">
        <v>2895</v>
      </c>
      <c r="BT46" t="str">
        <f>HYPERLINK("https%3A%2F%2Fwww.webofscience.com%2Fwos%2Fwoscc%2Ffull-record%2FWOS:000653229500266","View Full Record in Web of Science")</f>
        <v>View Full Record in Web of Science</v>
      </c>
    </row>
    <row r="47" spans="1:72" ht="12">
      <c r="A47" t="s">
        <v>70</v>
      </c>
      <c r="B47" t="s">
        <v>680</v>
      </c>
      <c r="F47" t="s">
        <v>681</v>
      </c>
      <c r="I47" t="s">
        <v>682</v>
      </c>
      <c r="J47" t="s">
        <v>154</v>
      </c>
      <c r="M47" t="s">
        <v>76</v>
      </c>
      <c r="N47" t="s">
        <v>77</v>
      </c>
      <c r="T47" t="s">
        <v>683</v>
      </c>
      <c r="U47" t="s">
        <v>684</v>
      </c>
      <c r="V47" t="s">
        <v>685</v>
      </c>
      <c r="W47" t="s">
        <v>686</v>
      </c>
      <c r="X47" t="s">
        <v>687</v>
      </c>
      <c r="Y47" t="s">
        <v>688</v>
      </c>
      <c r="Z47" t="s">
        <v>689</v>
      </c>
      <c r="AA47" t="s">
        <v>3481</v>
      </c>
      <c r="AB47" t="s">
        <v>3482</v>
      </c>
      <c r="AC47" t="s">
        <v>690</v>
      </c>
      <c r="AD47" t="s">
        <v>691</v>
      </c>
      <c r="AE47" t="s">
        <v>692</v>
      </c>
      <c r="AG47">
        <v>127</v>
      </c>
      <c r="AH47">
        <v>92</v>
      </c>
      <c r="AI47">
        <v>95</v>
      </c>
      <c r="AJ47">
        <v>79</v>
      </c>
      <c r="AK47">
        <v>574</v>
      </c>
      <c r="AL47" t="s">
        <v>162</v>
      </c>
      <c r="AM47" t="s">
        <v>163</v>
      </c>
      <c r="AN47" t="s">
        <v>164</v>
      </c>
      <c r="AO47" t="s">
        <v>165</v>
      </c>
      <c r="AP47" t="s">
        <v>166</v>
      </c>
      <c r="AR47" t="s">
        <v>167</v>
      </c>
      <c r="AS47" t="s">
        <v>168</v>
      </c>
      <c r="AT47" t="s">
        <v>693</v>
      </c>
      <c r="AU47">
        <v>2021</v>
      </c>
      <c r="AV47">
        <v>60</v>
      </c>
      <c r="AW47">
        <v>32</v>
      </c>
      <c r="BB47">
        <v>17314</v>
      </c>
      <c r="BC47">
        <v>17336</v>
      </c>
      <c r="BE47" t="s">
        <v>694</v>
      </c>
      <c r="BF47" t="str">
        <f>HYPERLINK("http://dx.doi.org/10.1002/anie.202012699","http://dx.doi.org/10.1002/anie.202012699")</f>
        <v>http://dx.doi.org/10.1002/anie.202012699</v>
      </c>
      <c r="BH47" t="s">
        <v>695</v>
      </c>
      <c r="BI47">
        <v>23</v>
      </c>
      <c r="BJ47" t="s">
        <v>171</v>
      </c>
      <c r="BK47" t="s">
        <v>92</v>
      </c>
      <c r="BL47" t="s">
        <v>172</v>
      </c>
      <c r="BM47" t="s">
        <v>696</v>
      </c>
      <c r="BN47">
        <v>33124724</v>
      </c>
      <c r="BR47" t="s">
        <v>3337</v>
      </c>
      <c r="BS47" t="s">
        <v>697</v>
      </c>
      <c r="BT47" t="str">
        <f>HYPERLINK("https%3A%2F%2Fwww.webofscience.com%2Fwos%2Fwoscc%2Ffull-record%2FWOS:000621044000001","View Full Record in Web of Science")</f>
        <v>View Full Record in Web of Science</v>
      </c>
    </row>
    <row r="48" spans="1:72" ht="12">
      <c r="A48" t="s">
        <v>70</v>
      </c>
      <c r="B48" t="s">
        <v>698</v>
      </c>
      <c r="F48" t="s">
        <v>699</v>
      </c>
      <c r="I48" t="s">
        <v>700</v>
      </c>
      <c r="J48" t="s">
        <v>701</v>
      </c>
      <c r="M48" t="s">
        <v>76</v>
      </c>
      <c r="N48" t="s">
        <v>77</v>
      </c>
      <c r="T48" t="s">
        <v>702</v>
      </c>
      <c r="U48" t="s">
        <v>703</v>
      </c>
      <c r="V48" t="s">
        <v>704</v>
      </c>
      <c r="W48" t="s">
        <v>705</v>
      </c>
      <c r="X48" t="s">
        <v>706</v>
      </c>
      <c r="Y48" t="s">
        <v>707</v>
      </c>
      <c r="Z48" t="s">
        <v>708</v>
      </c>
      <c r="AB48" t="s">
        <v>709</v>
      </c>
      <c r="AC48" t="s">
        <v>710</v>
      </c>
      <c r="AD48" t="s">
        <v>711</v>
      </c>
      <c r="AE48" t="s">
        <v>712</v>
      </c>
      <c r="AG48">
        <v>93</v>
      </c>
      <c r="AH48">
        <v>101</v>
      </c>
      <c r="AI48">
        <v>104</v>
      </c>
      <c r="AJ48">
        <v>107</v>
      </c>
      <c r="AK48">
        <v>732</v>
      </c>
      <c r="AL48" t="s">
        <v>133</v>
      </c>
      <c r="AM48" t="s">
        <v>134</v>
      </c>
      <c r="AN48" t="s">
        <v>135</v>
      </c>
      <c r="AO48" t="s">
        <v>713</v>
      </c>
      <c r="AP48" t="s">
        <v>714</v>
      </c>
      <c r="AR48" t="s">
        <v>715</v>
      </c>
      <c r="AS48" t="s">
        <v>716</v>
      </c>
      <c r="AT48" t="s">
        <v>717</v>
      </c>
      <c r="AU48">
        <v>2021</v>
      </c>
      <c r="AV48">
        <v>756</v>
      </c>
      <c r="BD48">
        <v>144142</v>
      </c>
      <c r="BE48" t="s">
        <v>718</v>
      </c>
      <c r="BF48" t="str">
        <f>HYPERLINK("http://dx.doi.org/10.1016/j.scitotenv.2020.144142","http://dx.doi.org/10.1016/j.scitotenv.2020.144142")</f>
        <v>http://dx.doi.org/10.1016/j.scitotenv.2020.144142</v>
      </c>
      <c r="BI48">
        <v>19</v>
      </c>
      <c r="BJ48" t="s">
        <v>116</v>
      </c>
      <c r="BK48" t="s">
        <v>92</v>
      </c>
      <c r="BL48" t="s">
        <v>117</v>
      </c>
      <c r="BM48" t="s">
        <v>719</v>
      </c>
      <c r="BN48">
        <v>33302075</v>
      </c>
      <c r="BR48" t="s">
        <v>3337</v>
      </c>
      <c r="BS48" t="s">
        <v>720</v>
      </c>
      <c r="BT48" t="str">
        <f>HYPERLINK("https%3A%2F%2Fwww.webofscience.com%2Fwos%2Fwoscc%2Ffull-record%2FWOS:000603487500142","View Full Record in Web of Science")</f>
        <v>View Full Record in Web of Science</v>
      </c>
    </row>
    <row r="49" spans="1:72" ht="12">
      <c r="A49" t="s">
        <v>70</v>
      </c>
      <c r="B49" t="s">
        <v>721</v>
      </c>
      <c r="F49" t="s">
        <v>722</v>
      </c>
      <c r="I49" t="s">
        <v>723</v>
      </c>
      <c r="J49" t="s">
        <v>724</v>
      </c>
      <c r="M49" t="s">
        <v>76</v>
      </c>
      <c r="N49" t="s">
        <v>100</v>
      </c>
      <c r="T49" t="s">
        <v>725</v>
      </c>
      <c r="U49" t="s">
        <v>726</v>
      </c>
      <c r="V49" t="s">
        <v>727</v>
      </c>
      <c r="W49" t="s">
        <v>728</v>
      </c>
      <c r="X49" t="s">
        <v>283</v>
      </c>
      <c r="Y49" t="s">
        <v>729</v>
      </c>
      <c r="Z49" t="s">
        <v>730</v>
      </c>
      <c r="AC49" t="s">
        <v>731</v>
      </c>
      <c r="AD49" t="s">
        <v>732</v>
      </c>
      <c r="AE49" t="s">
        <v>733</v>
      </c>
      <c r="AG49">
        <v>215</v>
      </c>
      <c r="AH49">
        <v>63</v>
      </c>
      <c r="AI49">
        <v>63</v>
      </c>
      <c r="AJ49">
        <v>53</v>
      </c>
      <c r="AK49">
        <v>187</v>
      </c>
      <c r="AL49" t="s">
        <v>133</v>
      </c>
      <c r="AM49" t="s">
        <v>134</v>
      </c>
      <c r="AN49" t="s">
        <v>135</v>
      </c>
      <c r="AO49" t="s">
        <v>734</v>
      </c>
      <c r="AP49" t="s">
        <v>735</v>
      </c>
      <c r="AR49" t="s">
        <v>736</v>
      </c>
      <c r="AS49" t="s">
        <v>737</v>
      </c>
      <c r="AT49" t="s">
        <v>400</v>
      </c>
      <c r="AU49">
        <v>2021</v>
      </c>
      <c r="AV49">
        <v>289</v>
      </c>
      <c r="BD49">
        <v>102377</v>
      </c>
      <c r="BE49" t="s">
        <v>738</v>
      </c>
      <c r="BF49" t="str">
        <f>HYPERLINK("http://dx.doi.org/10.1016/j.cis.2021.102377","http://dx.doi.org/10.1016/j.cis.2021.102377")</f>
        <v>http://dx.doi.org/10.1016/j.cis.2021.102377</v>
      </c>
      <c r="BH49" t="s">
        <v>695</v>
      </c>
      <c r="BI49">
        <v>24</v>
      </c>
      <c r="BJ49" t="s">
        <v>739</v>
      </c>
      <c r="BK49" t="s">
        <v>92</v>
      </c>
      <c r="BL49" t="s">
        <v>172</v>
      </c>
      <c r="BM49" t="s">
        <v>740</v>
      </c>
      <c r="BN49">
        <v>33601298</v>
      </c>
      <c r="BR49" t="s">
        <v>3337</v>
      </c>
      <c r="BS49" t="s">
        <v>741</v>
      </c>
      <c r="BT49" t="str">
        <f>HYPERLINK("https%3A%2F%2Fwww.webofscience.com%2Fwos%2Fwoscc%2Ffull-record%2FWOS:000631313700012","View Full Record in Web of Science")</f>
        <v>View Full Record in Web of Science</v>
      </c>
    </row>
    <row r="50" spans="1:72" ht="12">
      <c r="A50" t="s">
        <v>70</v>
      </c>
      <c r="B50" t="s">
        <v>742</v>
      </c>
      <c r="F50" t="s">
        <v>743</v>
      </c>
      <c r="I50" t="s">
        <v>744</v>
      </c>
      <c r="J50" t="s">
        <v>176</v>
      </c>
      <c r="M50" t="s">
        <v>76</v>
      </c>
      <c r="N50" t="s">
        <v>77</v>
      </c>
      <c r="T50" t="s">
        <v>745</v>
      </c>
      <c r="U50" t="s">
        <v>3483</v>
      </c>
      <c r="V50" t="s">
        <v>746</v>
      </c>
      <c r="W50" t="s">
        <v>747</v>
      </c>
      <c r="X50" t="s">
        <v>748</v>
      </c>
      <c r="Y50" t="s">
        <v>749</v>
      </c>
      <c r="Z50" t="s">
        <v>750</v>
      </c>
      <c r="AA50" t="s">
        <v>3168</v>
      </c>
      <c r="AC50" t="s">
        <v>751</v>
      </c>
      <c r="AD50" t="s">
        <v>752</v>
      </c>
      <c r="AE50" t="s">
        <v>753</v>
      </c>
      <c r="AG50">
        <v>156</v>
      </c>
      <c r="AH50">
        <v>72</v>
      </c>
      <c r="AI50">
        <v>77</v>
      </c>
      <c r="AJ50">
        <v>17</v>
      </c>
      <c r="AK50">
        <v>80</v>
      </c>
      <c r="AL50" t="s">
        <v>133</v>
      </c>
      <c r="AM50" t="s">
        <v>134</v>
      </c>
      <c r="AN50" t="s">
        <v>135</v>
      </c>
      <c r="AO50" t="s">
        <v>177</v>
      </c>
      <c r="AP50" t="s">
        <v>178</v>
      </c>
      <c r="AR50" t="s">
        <v>179</v>
      </c>
      <c r="AS50" t="s">
        <v>180</v>
      </c>
      <c r="AT50" t="s">
        <v>400</v>
      </c>
      <c r="AU50">
        <v>2021</v>
      </c>
      <c r="AV50">
        <v>214</v>
      </c>
      <c r="BD50">
        <v>103545</v>
      </c>
      <c r="BE50" t="s">
        <v>754</v>
      </c>
      <c r="BF50" t="str">
        <f>HYPERLINK("http://dx.doi.org/10.1016/j.earscirev.2021.103545","http://dx.doi.org/10.1016/j.earscirev.2021.103545")</f>
        <v>http://dx.doi.org/10.1016/j.earscirev.2021.103545</v>
      </c>
      <c r="BH50" t="s">
        <v>695</v>
      </c>
      <c r="BI50">
        <v>26</v>
      </c>
      <c r="BJ50" t="s">
        <v>181</v>
      </c>
      <c r="BK50" t="s">
        <v>92</v>
      </c>
      <c r="BL50" t="s">
        <v>182</v>
      </c>
      <c r="BM50" t="s">
        <v>755</v>
      </c>
      <c r="BR50" t="s">
        <v>3337</v>
      </c>
      <c r="BS50" t="s">
        <v>756</v>
      </c>
      <c r="BT50" t="str">
        <f>HYPERLINK("https%3A%2F%2Fwww.webofscience.com%2Fwos%2Fwoscc%2Ffull-record%2FWOS:000625636700001","View Full Record in Web of Science")</f>
        <v>View Full Record in Web of Science</v>
      </c>
    </row>
    <row r="51" spans="1:72" ht="12">
      <c r="A51" t="s">
        <v>70</v>
      </c>
      <c r="B51" t="s">
        <v>96</v>
      </c>
      <c r="F51" t="s">
        <v>97</v>
      </c>
      <c r="I51" t="s">
        <v>98</v>
      </c>
      <c r="J51" t="s">
        <v>99</v>
      </c>
      <c r="M51" t="s">
        <v>76</v>
      </c>
      <c r="N51" t="s">
        <v>100</v>
      </c>
      <c r="T51" t="s">
        <v>101</v>
      </c>
      <c r="U51" t="s">
        <v>3169</v>
      </c>
      <c r="V51" t="s">
        <v>102</v>
      </c>
      <c r="W51" t="s">
        <v>103</v>
      </c>
      <c r="X51" t="s">
        <v>244</v>
      </c>
      <c r="Y51" t="s">
        <v>190</v>
      </c>
      <c r="Z51" t="s">
        <v>104</v>
      </c>
      <c r="AA51" t="s">
        <v>2896</v>
      </c>
      <c r="AB51" t="s">
        <v>2897</v>
      </c>
      <c r="AC51" t="s">
        <v>105</v>
      </c>
      <c r="AD51" t="s">
        <v>3484</v>
      </c>
      <c r="AE51" t="s">
        <v>106</v>
      </c>
      <c r="AG51">
        <v>67</v>
      </c>
      <c r="AH51">
        <v>172</v>
      </c>
      <c r="AI51">
        <v>175</v>
      </c>
      <c r="AJ51">
        <v>30</v>
      </c>
      <c r="AK51">
        <v>146</v>
      </c>
      <c r="AL51" t="s">
        <v>107</v>
      </c>
      <c r="AM51" t="s">
        <v>108</v>
      </c>
      <c r="AN51" t="s">
        <v>109</v>
      </c>
      <c r="AO51" t="s">
        <v>110</v>
      </c>
      <c r="AP51" t="s">
        <v>111</v>
      </c>
      <c r="AR51" t="s">
        <v>112</v>
      </c>
      <c r="AS51" t="s">
        <v>113</v>
      </c>
      <c r="AT51" t="s">
        <v>114</v>
      </c>
      <c r="AU51">
        <v>2021</v>
      </c>
      <c r="AV51">
        <v>280</v>
      </c>
      <c r="BD51">
        <v>111818</v>
      </c>
      <c r="BE51" t="s">
        <v>115</v>
      </c>
      <c r="BF51" t="str">
        <f>HYPERLINK("http://dx.doi.org/10.1016/j.jenvman.2020.111818","http://dx.doi.org/10.1016/j.jenvman.2020.111818")</f>
        <v>http://dx.doi.org/10.1016/j.jenvman.2020.111818</v>
      </c>
      <c r="BI51">
        <v>11</v>
      </c>
      <c r="BJ51" t="s">
        <v>116</v>
      </c>
      <c r="BK51" t="s">
        <v>143</v>
      </c>
      <c r="BL51" t="s">
        <v>117</v>
      </c>
      <c r="BM51" t="s">
        <v>118</v>
      </c>
      <c r="BN51">
        <v>33360390</v>
      </c>
      <c r="BR51" t="s">
        <v>3337</v>
      </c>
      <c r="BS51" t="s">
        <v>119</v>
      </c>
      <c r="BT51" t="str">
        <f>HYPERLINK("https%3A%2F%2Fwww.webofscience.com%2Fwos%2Fwoscc%2Ffull-record%2FWOS:000613574600011","View Full Record in Web of Science")</f>
        <v>View Full Record in Web of Science</v>
      </c>
    </row>
    <row r="52" spans="1:72" ht="12">
      <c r="A52" t="s">
        <v>70</v>
      </c>
      <c r="B52" t="s">
        <v>757</v>
      </c>
      <c r="F52" t="s">
        <v>758</v>
      </c>
      <c r="I52" t="s">
        <v>759</v>
      </c>
      <c r="J52" t="s">
        <v>760</v>
      </c>
      <c r="M52" t="s">
        <v>76</v>
      </c>
      <c r="N52" t="s">
        <v>100</v>
      </c>
      <c r="T52" t="s">
        <v>761</v>
      </c>
      <c r="U52" t="s">
        <v>762</v>
      </c>
      <c r="V52" t="s">
        <v>763</v>
      </c>
      <c r="W52" t="s">
        <v>764</v>
      </c>
      <c r="X52" t="s">
        <v>765</v>
      </c>
      <c r="Y52" t="s">
        <v>766</v>
      </c>
      <c r="Z52" t="s">
        <v>767</v>
      </c>
      <c r="AA52" t="s">
        <v>3485</v>
      </c>
      <c r="AB52" t="s">
        <v>768</v>
      </c>
      <c r="AC52" t="s">
        <v>769</v>
      </c>
      <c r="AD52" t="s">
        <v>770</v>
      </c>
      <c r="AE52" t="s">
        <v>771</v>
      </c>
      <c r="AG52">
        <v>60</v>
      </c>
      <c r="AH52">
        <v>56</v>
      </c>
      <c r="AI52">
        <v>56</v>
      </c>
      <c r="AJ52">
        <v>23</v>
      </c>
      <c r="AK52">
        <v>120</v>
      </c>
      <c r="AL52" t="s">
        <v>772</v>
      </c>
      <c r="AM52" t="s">
        <v>773</v>
      </c>
      <c r="AN52" t="s">
        <v>774</v>
      </c>
      <c r="AO52" t="s">
        <v>775</v>
      </c>
      <c r="AP52" t="s">
        <v>776</v>
      </c>
      <c r="AR52" t="s">
        <v>777</v>
      </c>
      <c r="AS52" t="s">
        <v>778</v>
      </c>
      <c r="AT52" t="s">
        <v>359</v>
      </c>
      <c r="AU52">
        <v>2021</v>
      </c>
      <c r="AV52">
        <v>30</v>
      </c>
      <c r="AW52">
        <v>3</v>
      </c>
      <c r="BB52">
        <v>2377</v>
      </c>
      <c r="BC52">
        <v>2395</v>
      </c>
      <c r="BE52" t="s">
        <v>779</v>
      </c>
      <c r="BF52" t="str">
        <f>HYPERLINK("http://dx.doi.org/10.1007/s11053-021-09817-5","http://dx.doi.org/10.1007/s11053-021-09817-5")</f>
        <v>http://dx.doi.org/10.1007/s11053-021-09817-5</v>
      </c>
      <c r="BH52" t="s">
        <v>695</v>
      </c>
      <c r="BI52">
        <v>19</v>
      </c>
      <c r="BJ52" t="s">
        <v>181</v>
      </c>
      <c r="BK52" t="s">
        <v>92</v>
      </c>
      <c r="BL52" t="s">
        <v>182</v>
      </c>
      <c r="BM52" t="s">
        <v>780</v>
      </c>
      <c r="BR52" t="s">
        <v>3337</v>
      </c>
      <c r="BS52" t="s">
        <v>781</v>
      </c>
      <c r="BT52" t="str">
        <f>HYPERLINK("https%3A%2F%2Fwww.webofscience.com%2Fwos%2Fwoscc%2Ffull-record%2FWOS:000615766600002","View Full Record in Web of Science")</f>
        <v>View Full Record in Web of Science</v>
      </c>
    </row>
    <row r="53" spans="1:72" ht="12">
      <c r="A53" t="s">
        <v>70</v>
      </c>
      <c r="B53" t="s">
        <v>782</v>
      </c>
      <c r="F53" t="s">
        <v>783</v>
      </c>
      <c r="I53" t="s">
        <v>784</v>
      </c>
      <c r="J53" t="s">
        <v>785</v>
      </c>
      <c r="M53" t="s">
        <v>76</v>
      </c>
      <c r="N53" t="s">
        <v>100</v>
      </c>
      <c r="V53" t="s">
        <v>786</v>
      </c>
      <c r="W53" t="s">
        <v>787</v>
      </c>
      <c r="X53" t="s">
        <v>788</v>
      </c>
      <c r="Y53" t="s">
        <v>789</v>
      </c>
      <c r="Z53" t="s">
        <v>790</v>
      </c>
      <c r="AA53" t="s">
        <v>3486</v>
      </c>
      <c r="AB53" t="s">
        <v>3487</v>
      </c>
      <c r="AC53" t="s">
        <v>639</v>
      </c>
      <c r="AD53" t="s">
        <v>640</v>
      </c>
      <c r="AE53" t="s">
        <v>791</v>
      </c>
      <c r="AG53">
        <v>36</v>
      </c>
      <c r="AH53">
        <v>99</v>
      </c>
      <c r="AI53">
        <v>100</v>
      </c>
      <c r="AJ53">
        <v>61</v>
      </c>
      <c r="AK53">
        <v>365</v>
      </c>
      <c r="AL53" t="s">
        <v>792</v>
      </c>
      <c r="AM53" t="s">
        <v>340</v>
      </c>
      <c r="AN53" t="s">
        <v>793</v>
      </c>
      <c r="AO53" t="s">
        <v>794</v>
      </c>
      <c r="AP53" t="s">
        <v>795</v>
      </c>
      <c r="AR53" t="s">
        <v>796</v>
      </c>
      <c r="AS53" t="s">
        <v>797</v>
      </c>
      <c r="AT53" t="s">
        <v>798</v>
      </c>
      <c r="AU53">
        <v>2021</v>
      </c>
      <c r="AV53">
        <v>143</v>
      </c>
      <c r="AW53">
        <v>6</v>
      </c>
      <c r="BB53">
        <v>2593</v>
      </c>
      <c r="BC53">
        <v>2600</v>
      </c>
      <c r="BE53" t="s">
        <v>799</v>
      </c>
      <c r="BF53" t="str">
        <f>HYPERLINK("http://dx.doi.org/10.1021/jacs.0c12739","http://dx.doi.org/10.1021/jacs.0c12739")</f>
        <v>http://dx.doi.org/10.1021/jacs.0c12739</v>
      </c>
      <c r="BH53" t="s">
        <v>695</v>
      </c>
      <c r="BI53">
        <v>8</v>
      </c>
      <c r="BJ53" t="s">
        <v>171</v>
      </c>
      <c r="BK53" t="s">
        <v>92</v>
      </c>
      <c r="BL53" t="s">
        <v>172</v>
      </c>
      <c r="BM53" t="s">
        <v>800</v>
      </c>
      <c r="BN53">
        <v>33535753</v>
      </c>
      <c r="BR53" t="s">
        <v>3337</v>
      </c>
      <c r="BS53" t="s">
        <v>801</v>
      </c>
      <c r="BT53" t="str">
        <f>HYPERLINK("https%3A%2F%2Fwww.webofscience.com%2Fwos%2Fwoscc%2Ffull-record%2FWOS:000621058200016","View Full Record in Web of Science")</f>
        <v>View Full Record in Web of Science</v>
      </c>
    </row>
    <row r="54" spans="1:72" ht="12">
      <c r="A54" t="s">
        <v>70</v>
      </c>
      <c r="B54" t="s">
        <v>802</v>
      </c>
      <c r="F54" t="s">
        <v>803</v>
      </c>
      <c r="I54" t="s">
        <v>804</v>
      </c>
      <c r="J54" t="s">
        <v>658</v>
      </c>
      <c r="M54" t="s">
        <v>76</v>
      </c>
      <c r="N54" t="s">
        <v>100</v>
      </c>
      <c r="T54" t="s">
        <v>805</v>
      </c>
      <c r="U54" t="s">
        <v>806</v>
      </c>
      <c r="V54" t="s">
        <v>807</v>
      </c>
      <c r="W54" t="s">
        <v>808</v>
      </c>
      <c r="X54" t="s">
        <v>809</v>
      </c>
      <c r="Y54" t="s">
        <v>810</v>
      </c>
      <c r="Z54" t="s">
        <v>811</v>
      </c>
      <c r="AC54" t="s">
        <v>812</v>
      </c>
      <c r="AD54" t="s">
        <v>813</v>
      </c>
      <c r="AE54" t="s">
        <v>814</v>
      </c>
      <c r="AG54">
        <v>71</v>
      </c>
      <c r="AH54">
        <v>86</v>
      </c>
      <c r="AI54">
        <v>87</v>
      </c>
      <c r="AJ54">
        <v>33</v>
      </c>
      <c r="AK54">
        <v>324</v>
      </c>
      <c r="AL54" t="s">
        <v>133</v>
      </c>
      <c r="AM54" t="s">
        <v>134</v>
      </c>
      <c r="AN54" t="s">
        <v>135</v>
      </c>
      <c r="AO54" t="s">
        <v>670</v>
      </c>
      <c r="AP54" t="s">
        <v>671</v>
      </c>
      <c r="AR54" t="s">
        <v>672</v>
      </c>
      <c r="AS54" t="s">
        <v>673</v>
      </c>
      <c r="AT54" t="s">
        <v>183</v>
      </c>
      <c r="AU54">
        <v>2021</v>
      </c>
      <c r="AV54">
        <v>281</v>
      </c>
      <c r="BD54">
        <v>119509</v>
      </c>
      <c r="BE54" t="s">
        <v>815</v>
      </c>
      <c r="BF54" t="str">
        <f>HYPERLINK("http://dx.doi.org/10.1016/j.apcatb.2020.119509","http://dx.doi.org/10.1016/j.apcatb.2020.119509")</f>
        <v>http://dx.doi.org/10.1016/j.apcatb.2020.119509</v>
      </c>
      <c r="BI54">
        <v>12</v>
      </c>
      <c r="BJ54" t="s">
        <v>676</v>
      </c>
      <c r="BK54" t="s">
        <v>92</v>
      </c>
      <c r="BL54" t="s">
        <v>677</v>
      </c>
      <c r="BM54" t="s">
        <v>816</v>
      </c>
      <c r="BR54" t="s">
        <v>3337</v>
      </c>
      <c r="BS54" t="s">
        <v>817</v>
      </c>
      <c r="BT54" t="str">
        <f>HYPERLINK("https%3A%2F%2Fwww.webofscience.com%2Fwos%2Fwoscc%2Ffull-record%2FWOS:000591344900003","View Full Record in Web of Science")</f>
        <v>View Full Record in Web of Science</v>
      </c>
    </row>
    <row r="55" spans="1:72" ht="12">
      <c r="A55" t="s">
        <v>70</v>
      </c>
      <c r="B55" t="s">
        <v>818</v>
      </c>
      <c r="F55" t="s">
        <v>819</v>
      </c>
      <c r="I55" t="s">
        <v>820</v>
      </c>
      <c r="J55" t="s">
        <v>821</v>
      </c>
      <c r="M55" t="s">
        <v>76</v>
      </c>
      <c r="N55" t="s">
        <v>100</v>
      </c>
      <c r="V55" t="s">
        <v>822</v>
      </c>
      <c r="W55" t="s">
        <v>823</v>
      </c>
      <c r="X55" t="s">
        <v>824</v>
      </c>
      <c r="Y55" t="s">
        <v>825</v>
      </c>
      <c r="Z55" t="s">
        <v>826</v>
      </c>
      <c r="AA55" t="s">
        <v>827</v>
      </c>
      <c r="AB55" t="s">
        <v>828</v>
      </c>
      <c r="AC55" t="s">
        <v>829</v>
      </c>
      <c r="AD55" t="s">
        <v>830</v>
      </c>
      <c r="AE55" t="s">
        <v>831</v>
      </c>
      <c r="AG55">
        <v>110</v>
      </c>
      <c r="AH55">
        <v>108</v>
      </c>
      <c r="AI55">
        <v>112</v>
      </c>
      <c r="AJ55">
        <v>39</v>
      </c>
      <c r="AK55">
        <v>155</v>
      </c>
      <c r="AL55" t="s">
        <v>792</v>
      </c>
      <c r="AM55" t="s">
        <v>340</v>
      </c>
      <c r="AN55" t="s">
        <v>793</v>
      </c>
      <c r="AO55" t="s">
        <v>832</v>
      </c>
      <c r="AR55" t="s">
        <v>821</v>
      </c>
      <c r="AS55" t="s">
        <v>833</v>
      </c>
      <c r="AT55" t="s">
        <v>474</v>
      </c>
      <c r="AU55">
        <v>2021</v>
      </c>
      <c r="AV55">
        <v>37</v>
      </c>
      <c r="AW55">
        <v>5</v>
      </c>
      <c r="BB55">
        <v>1623</v>
      </c>
      <c r="BC55">
        <v>1636</v>
      </c>
      <c r="BE55" t="s">
        <v>834</v>
      </c>
      <c r="BF55" t="str">
        <f>HYPERLINK("http://dx.doi.org/10.1021/acs.langmuir.0c03134","http://dx.doi.org/10.1021/acs.langmuir.0c03134")</f>
        <v>http://dx.doi.org/10.1021/acs.langmuir.0c03134</v>
      </c>
      <c r="BH55" t="s">
        <v>141</v>
      </c>
      <c r="BI55">
        <v>14</v>
      </c>
      <c r="BJ55" t="s">
        <v>835</v>
      </c>
      <c r="BK55" t="s">
        <v>92</v>
      </c>
      <c r="BL55" t="s">
        <v>836</v>
      </c>
      <c r="BM55" t="s">
        <v>837</v>
      </c>
      <c r="BN55">
        <v>33512167</v>
      </c>
      <c r="BR55" t="s">
        <v>3337</v>
      </c>
      <c r="BS55" t="s">
        <v>838</v>
      </c>
      <c r="BT55" t="str">
        <f>HYPERLINK("https%3A%2F%2Fwww.webofscience.com%2Fwos%2Fwoscc%2Ffull-record%2FWOS:000618892400001","View Full Record in Web of Science")</f>
        <v>View Full Record in Web of Science</v>
      </c>
    </row>
    <row r="56" spans="1:72" ht="12">
      <c r="A56" t="s">
        <v>70</v>
      </c>
      <c r="B56" t="s">
        <v>839</v>
      </c>
      <c r="F56" t="s">
        <v>840</v>
      </c>
      <c r="I56" t="s">
        <v>841</v>
      </c>
      <c r="J56" t="s">
        <v>307</v>
      </c>
      <c r="M56" t="s">
        <v>76</v>
      </c>
      <c r="N56" t="s">
        <v>100</v>
      </c>
      <c r="T56" t="s">
        <v>842</v>
      </c>
      <c r="V56" t="s">
        <v>843</v>
      </c>
      <c r="W56" t="s">
        <v>844</v>
      </c>
      <c r="X56" t="s">
        <v>845</v>
      </c>
      <c r="Y56" t="s">
        <v>846</v>
      </c>
      <c r="Z56" t="s">
        <v>847</v>
      </c>
      <c r="AB56" t="s">
        <v>3488</v>
      </c>
      <c r="AC56" t="s">
        <v>848</v>
      </c>
      <c r="AD56" t="s">
        <v>849</v>
      </c>
      <c r="AE56" t="s">
        <v>850</v>
      </c>
      <c r="AG56">
        <v>58</v>
      </c>
      <c r="AH56">
        <v>51</v>
      </c>
      <c r="AI56">
        <v>53</v>
      </c>
      <c r="AJ56">
        <v>13</v>
      </c>
      <c r="AK56">
        <v>62</v>
      </c>
      <c r="AL56" t="s">
        <v>133</v>
      </c>
      <c r="AM56" t="s">
        <v>134</v>
      </c>
      <c r="AN56" t="s">
        <v>135</v>
      </c>
      <c r="AO56" t="s">
        <v>318</v>
      </c>
      <c r="AP56" t="s">
        <v>319</v>
      </c>
      <c r="AR56" t="s">
        <v>320</v>
      </c>
      <c r="AS56" t="s">
        <v>321</v>
      </c>
      <c r="AT56" t="s">
        <v>139</v>
      </c>
      <c r="AU56">
        <v>2021</v>
      </c>
      <c r="AV56">
        <v>199</v>
      </c>
      <c r="BD56">
        <v>108351</v>
      </c>
      <c r="BE56" t="s">
        <v>851</v>
      </c>
      <c r="BF56" t="str">
        <f>HYPERLINK("http://dx.doi.org/10.1016/j.petrol.2021.108351","http://dx.doi.org/10.1016/j.petrol.2021.108351")</f>
        <v>http://dx.doi.org/10.1016/j.petrol.2021.108351</v>
      </c>
      <c r="BH56" t="s">
        <v>141</v>
      </c>
      <c r="BI56">
        <v>14</v>
      </c>
      <c r="BJ56" t="s">
        <v>270</v>
      </c>
      <c r="BK56" t="s">
        <v>92</v>
      </c>
      <c r="BL56" t="s">
        <v>271</v>
      </c>
      <c r="BM56" t="s">
        <v>852</v>
      </c>
      <c r="BR56" t="s">
        <v>3337</v>
      </c>
      <c r="BS56" t="s">
        <v>853</v>
      </c>
      <c r="BT56" t="str">
        <f>HYPERLINK("https%3A%2F%2Fwww.webofscience.com%2Fwos%2Fwoscc%2Ffull-record%2FWOS:000615188400057","View Full Record in Web of Science")</f>
        <v>View Full Record in Web of Science</v>
      </c>
    </row>
    <row r="57" spans="1:72" ht="12">
      <c r="A57" t="s">
        <v>70</v>
      </c>
      <c r="B57" t="s">
        <v>854</v>
      </c>
      <c r="F57" t="s">
        <v>855</v>
      </c>
      <c r="I57" t="s">
        <v>856</v>
      </c>
      <c r="J57" t="s">
        <v>857</v>
      </c>
      <c r="M57" t="s">
        <v>76</v>
      </c>
      <c r="N57" t="s">
        <v>77</v>
      </c>
      <c r="U57" t="s">
        <v>858</v>
      </c>
      <c r="V57" t="s">
        <v>859</v>
      </c>
      <c r="W57" t="s">
        <v>860</v>
      </c>
      <c r="X57" t="s">
        <v>861</v>
      </c>
      <c r="Y57" t="s">
        <v>862</v>
      </c>
      <c r="Z57" t="s">
        <v>863</v>
      </c>
      <c r="AB57" t="s">
        <v>864</v>
      </c>
      <c r="AC57" t="s">
        <v>865</v>
      </c>
      <c r="AD57" t="s">
        <v>866</v>
      </c>
      <c r="AE57" t="s">
        <v>867</v>
      </c>
      <c r="AG57">
        <v>400</v>
      </c>
      <c r="AH57">
        <v>101</v>
      </c>
      <c r="AI57">
        <v>99</v>
      </c>
      <c r="AJ57">
        <v>55</v>
      </c>
      <c r="AK57">
        <v>470</v>
      </c>
      <c r="AL57" t="s">
        <v>82</v>
      </c>
      <c r="AM57" t="s">
        <v>83</v>
      </c>
      <c r="AN57" t="s">
        <v>84</v>
      </c>
      <c r="AO57" t="s">
        <v>868</v>
      </c>
      <c r="AP57" t="s">
        <v>869</v>
      </c>
      <c r="AR57" t="s">
        <v>870</v>
      </c>
      <c r="AS57" t="s">
        <v>871</v>
      </c>
      <c r="AT57" t="s">
        <v>872</v>
      </c>
      <c r="AU57">
        <v>2021</v>
      </c>
      <c r="AV57">
        <v>50</v>
      </c>
      <c r="AW57">
        <v>1</v>
      </c>
      <c r="BB57">
        <v>473</v>
      </c>
      <c r="BC57">
        <v>527</v>
      </c>
      <c r="BE57" t="s">
        <v>873</v>
      </c>
      <c r="BF57" t="str">
        <f>HYPERLINK("http://dx.doi.org/10.1039/d0cs01140a","http://dx.doi.org/10.1039/d0cs01140a")</f>
        <v>http://dx.doi.org/10.1039/d0cs01140a</v>
      </c>
      <c r="BI57">
        <v>55</v>
      </c>
      <c r="BJ57" t="s">
        <v>171</v>
      </c>
      <c r="BK57" t="s">
        <v>92</v>
      </c>
      <c r="BL57" t="s">
        <v>172</v>
      </c>
      <c r="BM57" t="s">
        <v>874</v>
      </c>
      <c r="BN57">
        <v>33205797</v>
      </c>
      <c r="BR57" t="s">
        <v>3337</v>
      </c>
      <c r="BS57" t="s">
        <v>875</v>
      </c>
      <c r="BT57" t="str">
        <f>HYPERLINK("https%3A%2F%2Fwww.webofscience.com%2Fwos%2Fwoscc%2Ffull-record%2FWOS:000608971900009","View Full Record in Web of Science")</f>
        <v>View Full Record in Web of Science</v>
      </c>
    </row>
    <row r="58" spans="1:72" ht="12">
      <c r="A58" t="s">
        <v>70</v>
      </c>
      <c r="B58" t="s">
        <v>120</v>
      </c>
      <c r="F58" t="s">
        <v>121</v>
      </c>
      <c r="I58" t="s">
        <v>122</v>
      </c>
      <c r="J58" t="s">
        <v>123</v>
      </c>
      <c r="M58" t="s">
        <v>76</v>
      </c>
      <c r="N58" t="s">
        <v>77</v>
      </c>
      <c r="T58" t="s">
        <v>124</v>
      </c>
      <c r="U58" t="s">
        <v>125</v>
      </c>
      <c r="V58" t="s">
        <v>126</v>
      </c>
      <c r="W58" t="s">
        <v>127</v>
      </c>
      <c r="X58" t="s">
        <v>245</v>
      </c>
      <c r="Y58" t="s">
        <v>191</v>
      </c>
      <c r="Z58" t="s">
        <v>128</v>
      </c>
      <c r="AB58" t="s">
        <v>129</v>
      </c>
      <c r="AC58" t="s">
        <v>130</v>
      </c>
      <c r="AD58" t="s">
        <v>131</v>
      </c>
      <c r="AE58" t="s">
        <v>132</v>
      </c>
      <c r="AG58">
        <v>224</v>
      </c>
      <c r="AH58">
        <v>258</v>
      </c>
      <c r="AI58">
        <v>262</v>
      </c>
      <c r="AJ58">
        <v>228</v>
      </c>
      <c r="AK58">
        <v>1039</v>
      </c>
      <c r="AL58" t="s">
        <v>133</v>
      </c>
      <c r="AM58" t="s">
        <v>134</v>
      </c>
      <c r="AN58" t="s">
        <v>135</v>
      </c>
      <c r="AO58" t="s">
        <v>136</v>
      </c>
      <c r="AP58" t="s">
        <v>214</v>
      </c>
      <c r="AR58" t="s">
        <v>137</v>
      </c>
      <c r="AS58" t="s">
        <v>138</v>
      </c>
      <c r="AT58" t="s">
        <v>139</v>
      </c>
      <c r="AU58">
        <v>2021</v>
      </c>
      <c r="AV58">
        <v>36</v>
      </c>
      <c r="BB58">
        <v>186</v>
      </c>
      <c r="BC58">
        <v>212</v>
      </c>
      <c r="BE58" t="s">
        <v>140</v>
      </c>
      <c r="BF58" t="str">
        <f>HYPERLINK("http://dx.doi.org/10.1016/j.ensm.2020.12.019","http://dx.doi.org/10.1016/j.ensm.2020.12.019")</f>
        <v>http://dx.doi.org/10.1016/j.ensm.2020.12.019</v>
      </c>
      <c r="BH58" t="s">
        <v>141</v>
      </c>
      <c r="BI58">
        <v>27</v>
      </c>
      <c r="BJ58" t="s">
        <v>142</v>
      </c>
      <c r="BK58" t="s">
        <v>143</v>
      </c>
      <c r="BL58" t="s">
        <v>144</v>
      </c>
      <c r="BM58" t="s">
        <v>145</v>
      </c>
      <c r="BR58" t="s">
        <v>3337</v>
      </c>
      <c r="BS58" t="s">
        <v>146</v>
      </c>
      <c r="BT58" t="str">
        <f>HYPERLINK("https%3A%2F%2Fwww.webofscience.com%2Fwos%2Fwoscc%2Ffull-record%2FWOS:000620382900004","View Full Record in Web of Science")</f>
        <v>View Full Record in Web of Science</v>
      </c>
    </row>
    <row r="59" spans="1:72" ht="12">
      <c r="A59" t="s">
        <v>70</v>
      </c>
      <c r="B59" t="s">
        <v>876</v>
      </c>
      <c r="F59" t="s">
        <v>877</v>
      </c>
      <c r="I59" t="s">
        <v>878</v>
      </c>
      <c r="J59" t="s">
        <v>879</v>
      </c>
      <c r="M59" t="s">
        <v>76</v>
      </c>
      <c r="N59" t="s">
        <v>100</v>
      </c>
      <c r="U59" t="s">
        <v>880</v>
      </c>
      <c r="V59" t="s">
        <v>881</v>
      </c>
      <c r="W59" t="s">
        <v>882</v>
      </c>
      <c r="X59" t="s">
        <v>883</v>
      </c>
      <c r="Y59" t="s">
        <v>884</v>
      </c>
      <c r="Z59" t="s">
        <v>885</v>
      </c>
      <c r="AA59" t="s">
        <v>2898</v>
      </c>
      <c r="AB59" t="s">
        <v>2899</v>
      </c>
      <c r="AC59" t="s">
        <v>886</v>
      </c>
      <c r="AD59" t="s">
        <v>887</v>
      </c>
      <c r="AE59" t="s">
        <v>888</v>
      </c>
      <c r="AG59">
        <v>35</v>
      </c>
      <c r="AH59">
        <v>93</v>
      </c>
      <c r="AI59">
        <v>103</v>
      </c>
      <c r="AJ59">
        <v>31</v>
      </c>
      <c r="AK59">
        <v>139</v>
      </c>
      <c r="AL59" t="s">
        <v>889</v>
      </c>
      <c r="AM59" t="s">
        <v>890</v>
      </c>
      <c r="AN59" t="s">
        <v>891</v>
      </c>
      <c r="AO59" t="s">
        <v>892</v>
      </c>
      <c r="AP59" t="s">
        <v>893</v>
      </c>
      <c r="AR59" t="s">
        <v>879</v>
      </c>
      <c r="AS59" t="s">
        <v>182</v>
      </c>
      <c r="AT59" t="s">
        <v>894</v>
      </c>
      <c r="AU59">
        <v>2021</v>
      </c>
      <c r="AV59">
        <v>49</v>
      </c>
      <c r="AW59">
        <v>1</v>
      </c>
      <c r="BB59">
        <v>76</v>
      </c>
      <c r="BC59">
        <v>80</v>
      </c>
      <c r="BE59" t="s">
        <v>895</v>
      </c>
      <c r="BF59" t="str">
        <f>HYPERLINK("http://dx.doi.org/10.1130/G47745.1","http://dx.doi.org/10.1130/G47745.1")</f>
        <v>http://dx.doi.org/10.1130/G47745.1</v>
      </c>
      <c r="BI59">
        <v>5</v>
      </c>
      <c r="BJ59" t="s">
        <v>182</v>
      </c>
      <c r="BK59" t="s">
        <v>92</v>
      </c>
      <c r="BL59" t="s">
        <v>182</v>
      </c>
      <c r="BM59" t="s">
        <v>896</v>
      </c>
      <c r="BR59" t="s">
        <v>3337</v>
      </c>
      <c r="BS59" t="s">
        <v>897</v>
      </c>
      <c r="BT59" t="str">
        <f>HYPERLINK("https%3A%2F%2Fwww.webofscience.com%2Fwos%2Fwoscc%2Ffull-record%2FWOS:000603292000016","View Full Record in Web of Science")</f>
        <v>View Full Record in Web of Science</v>
      </c>
    </row>
    <row r="60" spans="1:72" ht="12">
      <c r="A60" t="s">
        <v>70</v>
      </c>
      <c r="B60" t="s">
        <v>898</v>
      </c>
      <c r="F60" t="s">
        <v>899</v>
      </c>
      <c r="I60" t="s">
        <v>900</v>
      </c>
      <c r="J60" t="s">
        <v>901</v>
      </c>
      <c r="M60" t="s">
        <v>76</v>
      </c>
      <c r="N60" t="s">
        <v>100</v>
      </c>
      <c r="T60" t="s">
        <v>902</v>
      </c>
      <c r="U60" t="s">
        <v>903</v>
      </c>
      <c r="V60" t="s">
        <v>904</v>
      </c>
      <c r="W60" t="s">
        <v>905</v>
      </c>
      <c r="X60" t="s">
        <v>283</v>
      </c>
      <c r="Y60" t="s">
        <v>906</v>
      </c>
      <c r="Z60" t="s">
        <v>907</v>
      </c>
      <c r="AA60" t="s">
        <v>3489</v>
      </c>
      <c r="AB60" t="s">
        <v>3490</v>
      </c>
      <c r="AC60" t="s">
        <v>908</v>
      </c>
      <c r="AD60" t="s">
        <v>909</v>
      </c>
      <c r="AE60" t="s">
        <v>910</v>
      </c>
      <c r="AG60">
        <v>41</v>
      </c>
      <c r="AH60">
        <v>70</v>
      </c>
      <c r="AI60">
        <v>70</v>
      </c>
      <c r="AJ60">
        <v>84</v>
      </c>
      <c r="AK60">
        <v>470</v>
      </c>
      <c r="AL60" t="s">
        <v>133</v>
      </c>
      <c r="AM60" t="s">
        <v>134</v>
      </c>
      <c r="AN60" t="s">
        <v>135</v>
      </c>
      <c r="AO60" t="s">
        <v>911</v>
      </c>
      <c r="AR60" t="s">
        <v>912</v>
      </c>
      <c r="AS60" t="s">
        <v>913</v>
      </c>
      <c r="AT60" t="s">
        <v>565</v>
      </c>
      <c r="AU60">
        <v>2021</v>
      </c>
      <c r="AV60">
        <v>52</v>
      </c>
      <c r="BB60">
        <v>412</v>
      </c>
      <c r="BC60">
        <v>420</v>
      </c>
      <c r="BE60" t="s">
        <v>914</v>
      </c>
      <c r="BF60" t="str">
        <f>HYPERLINK("http://dx.doi.org/10.1016/j.jechem.2020.04.009","http://dx.doi.org/10.1016/j.jechem.2020.04.009")</f>
        <v>http://dx.doi.org/10.1016/j.jechem.2020.04.009</v>
      </c>
      <c r="BI60">
        <v>9</v>
      </c>
      <c r="BJ60" t="s">
        <v>915</v>
      </c>
      <c r="BK60" t="s">
        <v>92</v>
      </c>
      <c r="BL60" t="s">
        <v>916</v>
      </c>
      <c r="BM60" t="s">
        <v>917</v>
      </c>
      <c r="BR60" t="s">
        <v>3337</v>
      </c>
      <c r="BS60" t="s">
        <v>918</v>
      </c>
      <c r="BT60" t="str">
        <f>HYPERLINK("https%3A%2F%2Fwww.webofscience.com%2Fwos%2Fwoscc%2Ffull-record%2FWOS:000595236000012","View Full Record in Web of Science")</f>
        <v>View Full Record in Web of Science</v>
      </c>
    </row>
    <row r="61" spans="1:72" ht="12">
      <c r="A61" t="s">
        <v>70</v>
      </c>
      <c r="B61" t="s">
        <v>919</v>
      </c>
      <c r="F61" t="s">
        <v>920</v>
      </c>
      <c r="I61" t="s">
        <v>921</v>
      </c>
      <c r="J61" t="s">
        <v>307</v>
      </c>
      <c r="M61" t="s">
        <v>76</v>
      </c>
      <c r="N61" t="s">
        <v>100</v>
      </c>
      <c r="T61" t="s">
        <v>922</v>
      </c>
      <c r="U61" t="s">
        <v>923</v>
      </c>
      <c r="V61" t="s">
        <v>924</v>
      </c>
      <c r="W61" t="s">
        <v>925</v>
      </c>
      <c r="X61" t="s">
        <v>926</v>
      </c>
      <c r="Y61" t="s">
        <v>927</v>
      </c>
      <c r="Z61" t="s">
        <v>928</v>
      </c>
      <c r="AA61" t="s">
        <v>929</v>
      </c>
      <c r="AC61" t="s">
        <v>930</v>
      </c>
      <c r="AD61" t="s">
        <v>931</v>
      </c>
      <c r="AE61" t="s">
        <v>932</v>
      </c>
      <c r="AG61">
        <v>65</v>
      </c>
      <c r="AH61">
        <v>52</v>
      </c>
      <c r="AI61">
        <v>55</v>
      </c>
      <c r="AJ61">
        <v>23</v>
      </c>
      <c r="AK61">
        <v>79</v>
      </c>
      <c r="AL61" t="s">
        <v>133</v>
      </c>
      <c r="AM61" t="s">
        <v>134</v>
      </c>
      <c r="AN61" t="s">
        <v>135</v>
      </c>
      <c r="AO61" t="s">
        <v>318</v>
      </c>
      <c r="AP61" t="s">
        <v>319</v>
      </c>
      <c r="AR61" t="s">
        <v>320</v>
      </c>
      <c r="AS61" t="s">
        <v>321</v>
      </c>
      <c r="AT61" t="s">
        <v>565</v>
      </c>
      <c r="AU61">
        <v>2021</v>
      </c>
      <c r="AV61">
        <v>196</v>
      </c>
      <c r="BD61">
        <v>107801</v>
      </c>
      <c r="BE61" t="s">
        <v>933</v>
      </c>
      <c r="BF61" t="str">
        <f>HYPERLINK("http://dx.doi.org/10.1016/j.petrol.2020.107801","http://dx.doi.org/10.1016/j.petrol.2020.107801")</f>
        <v>http://dx.doi.org/10.1016/j.petrol.2020.107801</v>
      </c>
      <c r="BI61">
        <v>13</v>
      </c>
      <c r="BJ61" t="s">
        <v>270</v>
      </c>
      <c r="BK61" t="s">
        <v>92</v>
      </c>
      <c r="BL61" t="s">
        <v>271</v>
      </c>
      <c r="BM61" t="s">
        <v>934</v>
      </c>
      <c r="BR61" t="s">
        <v>3337</v>
      </c>
      <c r="BS61" t="s">
        <v>935</v>
      </c>
      <c r="BT61" t="str">
        <f>HYPERLINK("https%3A%2F%2Fwww.webofscience.com%2Fwos%2Fwoscc%2Ffull-record%2FWOS:000600808100109","View Full Record in Web of Science")</f>
        <v>View Full Record in Web of Science</v>
      </c>
    </row>
    <row r="62" spans="1:72" ht="12">
      <c r="A62" t="s">
        <v>70</v>
      </c>
      <c r="B62" t="s">
        <v>3170</v>
      </c>
      <c r="F62" t="s">
        <v>3171</v>
      </c>
      <c r="I62" t="s">
        <v>3172</v>
      </c>
      <c r="J62" t="s">
        <v>3173</v>
      </c>
      <c r="M62" t="s">
        <v>76</v>
      </c>
      <c r="N62" t="s">
        <v>100</v>
      </c>
      <c r="T62" t="s">
        <v>3174</v>
      </c>
      <c r="U62" t="s">
        <v>3175</v>
      </c>
      <c r="V62" t="s">
        <v>3176</v>
      </c>
      <c r="W62" t="s">
        <v>3177</v>
      </c>
      <c r="X62" t="s">
        <v>3178</v>
      </c>
      <c r="Y62" t="s">
        <v>3179</v>
      </c>
      <c r="Z62" t="s">
        <v>3180</v>
      </c>
      <c r="AA62" t="s">
        <v>3491</v>
      </c>
      <c r="AB62" t="s">
        <v>3181</v>
      </c>
      <c r="AC62" t="s">
        <v>3182</v>
      </c>
      <c r="AD62" t="s">
        <v>3183</v>
      </c>
      <c r="AE62" t="s">
        <v>3184</v>
      </c>
      <c r="AG62">
        <v>77</v>
      </c>
      <c r="AH62">
        <v>83</v>
      </c>
      <c r="AI62">
        <v>85</v>
      </c>
      <c r="AJ62">
        <v>26</v>
      </c>
      <c r="AK62">
        <v>121</v>
      </c>
      <c r="AL62" t="s">
        <v>1391</v>
      </c>
      <c r="AM62" t="s">
        <v>353</v>
      </c>
      <c r="AN62" t="s">
        <v>1392</v>
      </c>
      <c r="AO62" t="s">
        <v>3185</v>
      </c>
      <c r="AP62" t="s">
        <v>3186</v>
      </c>
      <c r="AR62" t="s">
        <v>3187</v>
      </c>
      <c r="AS62" t="s">
        <v>3188</v>
      </c>
      <c r="AT62" t="s">
        <v>2329</v>
      </c>
      <c r="AU62">
        <v>2020</v>
      </c>
      <c r="AV62">
        <v>290</v>
      </c>
      <c r="BB62">
        <v>124</v>
      </c>
      <c r="BC62">
        <v>136</v>
      </c>
      <c r="BE62" t="s">
        <v>3189</v>
      </c>
      <c r="BF62" t="str">
        <f>HYPERLINK("http://dx.doi.org/10.1016/j.gca.2020.09.002","http://dx.doi.org/10.1016/j.gca.2020.09.002")</f>
        <v>http://dx.doi.org/10.1016/j.gca.2020.09.002</v>
      </c>
      <c r="BI62">
        <v>13</v>
      </c>
      <c r="BJ62" t="s">
        <v>348</v>
      </c>
      <c r="BK62" t="s">
        <v>92</v>
      </c>
      <c r="BL62" t="s">
        <v>348</v>
      </c>
      <c r="BM62" t="s">
        <v>3190</v>
      </c>
      <c r="BR62" t="s">
        <v>3337</v>
      </c>
      <c r="BS62" t="s">
        <v>3191</v>
      </c>
      <c r="BT62" t="str">
        <f>HYPERLINK("https%3A%2F%2Fwww.webofscience.com%2Fwos%2Fwoscc%2Ffull-record%2FWOS:000579790500008","View Full Record in Web of Science")</f>
        <v>View Full Record in Web of Science</v>
      </c>
    </row>
    <row r="63" spans="1:72" ht="12">
      <c r="A63" t="s">
        <v>70</v>
      </c>
      <c r="B63" t="s">
        <v>936</v>
      </c>
      <c r="F63" t="s">
        <v>937</v>
      </c>
      <c r="I63" t="s">
        <v>938</v>
      </c>
      <c r="J63" t="s">
        <v>939</v>
      </c>
      <c r="M63" t="s">
        <v>76</v>
      </c>
      <c r="N63" t="s">
        <v>100</v>
      </c>
      <c r="T63" t="s">
        <v>940</v>
      </c>
      <c r="U63" t="s">
        <v>941</v>
      </c>
      <c r="V63" t="s">
        <v>942</v>
      </c>
      <c r="W63" t="s">
        <v>943</v>
      </c>
      <c r="X63" t="s">
        <v>944</v>
      </c>
      <c r="Y63" t="s">
        <v>945</v>
      </c>
      <c r="Z63" t="s">
        <v>946</v>
      </c>
      <c r="AA63" t="s">
        <v>3492</v>
      </c>
      <c r="AB63" t="s">
        <v>947</v>
      </c>
      <c r="AC63" t="s">
        <v>639</v>
      </c>
      <c r="AD63" t="s">
        <v>640</v>
      </c>
      <c r="AE63" t="s">
        <v>948</v>
      </c>
      <c r="AG63">
        <v>61</v>
      </c>
      <c r="AH63">
        <v>119</v>
      </c>
      <c r="AI63">
        <v>119</v>
      </c>
      <c r="AJ63">
        <v>106</v>
      </c>
      <c r="AK63">
        <v>595</v>
      </c>
      <c r="AL63" t="s">
        <v>291</v>
      </c>
      <c r="AM63" t="s">
        <v>292</v>
      </c>
      <c r="AN63" t="s">
        <v>293</v>
      </c>
      <c r="AP63" t="s">
        <v>949</v>
      </c>
      <c r="AR63" t="s">
        <v>950</v>
      </c>
      <c r="AS63" t="s">
        <v>951</v>
      </c>
      <c r="AT63" t="s">
        <v>565</v>
      </c>
      <c r="AU63">
        <v>2021</v>
      </c>
      <c r="AV63">
        <v>8</v>
      </c>
      <c r="AW63">
        <v>2</v>
      </c>
      <c r="BD63">
        <v>2002631</v>
      </c>
      <c r="BE63" t="s">
        <v>952</v>
      </c>
      <c r="BF63" t="str">
        <f>HYPERLINK("http://dx.doi.org/10.1002/advs.202002631","http://dx.doi.org/10.1002/advs.202002631")</f>
        <v>http://dx.doi.org/10.1002/advs.202002631</v>
      </c>
      <c r="BH63" t="s">
        <v>953</v>
      </c>
      <c r="BI63">
        <v>10</v>
      </c>
      <c r="BJ63" t="s">
        <v>954</v>
      </c>
      <c r="BK63" t="s">
        <v>92</v>
      </c>
      <c r="BL63" t="s">
        <v>144</v>
      </c>
      <c r="BM63" t="s">
        <v>955</v>
      </c>
      <c r="BN63">
        <v>33511013</v>
      </c>
      <c r="BO63" t="s">
        <v>956</v>
      </c>
      <c r="BR63" t="s">
        <v>3337</v>
      </c>
      <c r="BS63" t="s">
        <v>957</v>
      </c>
      <c r="BT63" t="str">
        <f>HYPERLINK("https%3A%2F%2Fwww.webofscience.com%2Fwos%2Fwoscc%2Ffull-record%2FWOS:000591882300001","View Full Record in Web of Science")</f>
        <v>View Full Record in Web of Science</v>
      </c>
    </row>
    <row r="64" spans="1:72" ht="12">
      <c r="A64" t="s">
        <v>70</v>
      </c>
      <c r="B64" t="s">
        <v>958</v>
      </c>
      <c r="F64" t="s">
        <v>959</v>
      </c>
      <c r="I64" t="s">
        <v>960</v>
      </c>
      <c r="J64" t="s">
        <v>961</v>
      </c>
      <c r="M64" t="s">
        <v>76</v>
      </c>
      <c r="N64" t="s">
        <v>77</v>
      </c>
      <c r="U64" t="s">
        <v>962</v>
      </c>
      <c r="V64" t="s">
        <v>963</v>
      </c>
      <c r="W64" t="s">
        <v>964</v>
      </c>
      <c r="X64" t="s">
        <v>965</v>
      </c>
      <c r="Y64" t="s">
        <v>966</v>
      </c>
      <c r="Z64" t="s">
        <v>967</v>
      </c>
      <c r="AB64" t="s">
        <v>968</v>
      </c>
      <c r="AC64" t="s">
        <v>969</v>
      </c>
      <c r="AD64" t="s">
        <v>970</v>
      </c>
      <c r="AE64" t="s">
        <v>971</v>
      </c>
      <c r="AG64">
        <v>274</v>
      </c>
      <c r="AH64">
        <v>246</v>
      </c>
      <c r="AI64">
        <v>247</v>
      </c>
      <c r="AJ64">
        <v>77</v>
      </c>
      <c r="AK64">
        <v>510</v>
      </c>
      <c r="AL64" t="s">
        <v>792</v>
      </c>
      <c r="AM64" t="s">
        <v>340</v>
      </c>
      <c r="AN64" t="s">
        <v>793</v>
      </c>
      <c r="AO64" t="s">
        <v>972</v>
      </c>
      <c r="AP64" t="s">
        <v>973</v>
      </c>
      <c r="AR64" t="s">
        <v>974</v>
      </c>
      <c r="AS64" t="s">
        <v>975</v>
      </c>
      <c r="AT64" t="s">
        <v>976</v>
      </c>
      <c r="AU64">
        <v>2020</v>
      </c>
      <c r="AV64">
        <v>120</v>
      </c>
      <c r="AW64">
        <v>21</v>
      </c>
      <c r="BB64">
        <v>12315</v>
      </c>
      <c r="BC64">
        <v>12341</v>
      </c>
      <c r="BE64" t="s">
        <v>977</v>
      </c>
      <c r="BF64" t="str">
        <f>HYPERLINK("http://dx.doi.org/10.1021/acs.chemrev.0c00818","http://dx.doi.org/10.1021/acs.chemrev.0c00818")</f>
        <v>http://dx.doi.org/10.1021/acs.chemrev.0c00818</v>
      </c>
      <c r="BI64">
        <v>27</v>
      </c>
      <c r="BJ64" t="s">
        <v>171</v>
      </c>
      <c r="BK64" t="s">
        <v>92</v>
      </c>
      <c r="BL64" t="s">
        <v>172</v>
      </c>
      <c r="BM64" t="s">
        <v>978</v>
      </c>
      <c r="BN64">
        <v>33112608</v>
      </c>
      <c r="BR64" t="s">
        <v>3337</v>
      </c>
      <c r="BS64" t="s">
        <v>979</v>
      </c>
      <c r="BT64" t="str">
        <f>HYPERLINK("https%3A%2F%2Fwww.webofscience.com%2Fwos%2Fwoscc%2Ffull-record%2FWOS:000588271100011","View Full Record in Web of Science")</f>
        <v>View Full Record in Web of Science</v>
      </c>
    </row>
    <row r="65" spans="1:72" ht="12">
      <c r="A65" t="s">
        <v>70</v>
      </c>
      <c r="B65" t="s">
        <v>980</v>
      </c>
      <c r="F65" t="s">
        <v>981</v>
      </c>
      <c r="I65" t="s">
        <v>982</v>
      </c>
      <c r="J65" t="s">
        <v>983</v>
      </c>
      <c r="M65" t="s">
        <v>76</v>
      </c>
      <c r="N65" t="s">
        <v>100</v>
      </c>
      <c r="T65" t="s">
        <v>984</v>
      </c>
      <c r="U65" t="s">
        <v>985</v>
      </c>
      <c r="V65" t="s">
        <v>986</v>
      </c>
      <c r="W65" t="s">
        <v>987</v>
      </c>
      <c r="X65" t="s">
        <v>3493</v>
      </c>
      <c r="Y65" t="s">
        <v>988</v>
      </c>
      <c r="Z65" t="s">
        <v>989</v>
      </c>
      <c r="AA65" t="s">
        <v>3494</v>
      </c>
      <c r="AB65" t="s">
        <v>3495</v>
      </c>
      <c r="AC65" t="s">
        <v>990</v>
      </c>
      <c r="AD65" t="s">
        <v>991</v>
      </c>
      <c r="AE65" t="s">
        <v>992</v>
      </c>
      <c r="AG65">
        <v>78</v>
      </c>
      <c r="AH65">
        <v>126</v>
      </c>
      <c r="AI65">
        <v>129</v>
      </c>
      <c r="AJ65">
        <v>27</v>
      </c>
      <c r="AK65">
        <v>183</v>
      </c>
      <c r="AL65" t="s">
        <v>642</v>
      </c>
      <c r="AM65" t="s">
        <v>643</v>
      </c>
      <c r="AN65" t="s">
        <v>644</v>
      </c>
      <c r="AO65" t="s">
        <v>993</v>
      </c>
      <c r="AP65" t="s">
        <v>994</v>
      </c>
      <c r="AR65" t="s">
        <v>995</v>
      </c>
      <c r="AS65" t="s">
        <v>996</v>
      </c>
      <c r="AT65" t="s">
        <v>997</v>
      </c>
      <c r="AU65">
        <v>2020</v>
      </c>
      <c r="AV65">
        <v>398</v>
      </c>
      <c r="BD65">
        <v>124341</v>
      </c>
      <c r="BE65" t="s">
        <v>998</v>
      </c>
      <c r="BF65" t="str">
        <f>HYPERLINK("http://dx.doi.org/10.1016/j.cej.2020.124341","http://dx.doi.org/10.1016/j.cej.2020.124341")</f>
        <v>http://dx.doi.org/10.1016/j.cej.2020.124341</v>
      </c>
      <c r="BI65">
        <v>13</v>
      </c>
      <c r="BJ65" t="s">
        <v>999</v>
      </c>
      <c r="BK65" t="s">
        <v>92</v>
      </c>
      <c r="BL65" t="s">
        <v>1000</v>
      </c>
      <c r="BM65" t="s">
        <v>1001</v>
      </c>
      <c r="BR65" t="s">
        <v>3337</v>
      </c>
      <c r="BS65" t="s">
        <v>1002</v>
      </c>
      <c r="BT65" t="str">
        <f>HYPERLINK("https%3A%2F%2Fwww.webofscience.com%2Fwos%2Fwoscc%2Ffull-record%2FWOS:000561574900002","View Full Record in Web of Science")</f>
        <v>View Full Record in Web of Science</v>
      </c>
    </row>
    <row r="66" spans="1:72" ht="12">
      <c r="A66" t="s">
        <v>70</v>
      </c>
      <c r="B66" t="s">
        <v>1003</v>
      </c>
      <c r="F66" t="s">
        <v>1004</v>
      </c>
      <c r="I66" t="s">
        <v>1005</v>
      </c>
      <c r="J66" t="s">
        <v>1006</v>
      </c>
      <c r="M66" t="s">
        <v>76</v>
      </c>
      <c r="N66" t="s">
        <v>100</v>
      </c>
      <c r="T66" t="s">
        <v>1007</v>
      </c>
      <c r="U66" t="s">
        <v>1008</v>
      </c>
      <c r="V66" t="s">
        <v>1009</v>
      </c>
      <c r="W66" t="s">
        <v>1010</v>
      </c>
      <c r="X66" t="s">
        <v>1011</v>
      </c>
      <c r="Y66" t="s">
        <v>1012</v>
      </c>
      <c r="Z66" t="s">
        <v>1013</v>
      </c>
      <c r="AA66" t="s">
        <v>3496</v>
      </c>
      <c r="AB66" t="s">
        <v>3497</v>
      </c>
      <c r="AC66" t="s">
        <v>1014</v>
      </c>
      <c r="AD66" t="s">
        <v>1015</v>
      </c>
      <c r="AE66" t="s">
        <v>1016</v>
      </c>
      <c r="AG66">
        <v>27</v>
      </c>
      <c r="AH66">
        <v>160</v>
      </c>
      <c r="AI66">
        <v>163</v>
      </c>
      <c r="AJ66">
        <v>15</v>
      </c>
      <c r="AK66">
        <v>144</v>
      </c>
      <c r="AL66" t="s">
        <v>147</v>
      </c>
      <c r="AM66" t="s">
        <v>148</v>
      </c>
      <c r="AN66" t="s">
        <v>149</v>
      </c>
      <c r="AO66" t="s">
        <v>1017</v>
      </c>
      <c r="AP66" t="s">
        <v>1018</v>
      </c>
      <c r="AR66" t="s">
        <v>1019</v>
      </c>
      <c r="AS66" t="s">
        <v>1020</v>
      </c>
      <c r="AT66" t="s">
        <v>1021</v>
      </c>
      <c r="AU66">
        <v>2020</v>
      </c>
      <c r="AV66">
        <v>16</v>
      </c>
      <c r="AW66">
        <v>10</v>
      </c>
      <c r="BB66">
        <v>6543</v>
      </c>
      <c r="BC66">
        <v>6552</v>
      </c>
      <c r="BE66" t="s">
        <v>1022</v>
      </c>
      <c r="BF66" t="str">
        <f>HYPERLINK("http://dx.doi.org/10.1109/TII.2020.2966069","http://dx.doi.org/10.1109/TII.2020.2966069")</f>
        <v>http://dx.doi.org/10.1109/TII.2020.2966069</v>
      </c>
      <c r="BI66">
        <v>10</v>
      </c>
      <c r="BJ66" t="s">
        <v>1023</v>
      </c>
      <c r="BK66" t="s">
        <v>92</v>
      </c>
      <c r="BL66" t="s">
        <v>1024</v>
      </c>
      <c r="BM66" t="s">
        <v>1025</v>
      </c>
      <c r="BR66" t="s">
        <v>3337</v>
      </c>
      <c r="BS66" t="s">
        <v>1026</v>
      </c>
      <c r="BT66" t="str">
        <f>HYPERLINK("https%3A%2F%2Fwww.webofscience.com%2Fwos%2Fwoscc%2Ffull-record%2FWOS:000545243500031","View Full Record in Web of Science")</f>
        <v>View Full Record in Web of Science</v>
      </c>
    </row>
    <row r="67" spans="1:72" ht="12">
      <c r="A67" t="s">
        <v>70</v>
      </c>
      <c r="B67" t="s">
        <v>1027</v>
      </c>
      <c r="F67" t="s">
        <v>1028</v>
      </c>
      <c r="I67" t="s">
        <v>1029</v>
      </c>
      <c r="J67" t="s">
        <v>1030</v>
      </c>
      <c r="M67" t="s">
        <v>76</v>
      </c>
      <c r="N67" t="s">
        <v>77</v>
      </c>
      <c r="T67" t="s">
        <v>1031</v>
      </c>
      <c r="U67" t="s">
        <v>1032</v>
      </c>
      <c r="V67" t="s">
        <v>1033</v>
      </c>
      <c r="W67" t="s">
        <v>1034</v>
      </c>
      <c r="X67" t="s">
        <v>1035</v>
      </c>
      <c r="Y67" t="s">
        <v>1036</v>
      </c>
      <c r="Z67" t="s">
        <v>1037</v>
      </c>
      <c r="AA67" t="s">
        <v>3498</v>
      </c>
      <c r="AB67" t="s">
        <v>3499</v>
      </c>
      <c r="AC67" t="s">
        <v>1038</v>
      </c>
      <c r="AD67" t="s">
        <v>1039</v>
      </c>
      <c r="AE67" t="s">
        <v>1040</v>
      </c>
      <c r="AG67">
        <v>102</v>
      </c>
      <c r="AH67">
        <v>136</v>
      </c>
      <c r="AI67">
        <v>144</v>
      </c>
      <c r="AJ67">
        <v>85</v>
      </c>
      <c r="AK67">
        <v>432</v>
      </c>
      <c r="AL67" t="s">
        <v>772</v>
      </c>
      <c r="AM67" t="s">
        <v>445</v>
      </c>
      <c r="AN67" t="s">
        <v>1041</v>
      </c>
      <c r="AO67" t="s">
        <v>1042</v>
      </c>
      <c r="AP67" t="s">
        <v>1043</v>
      </c>
      <c r="AR67" t="s">
        <v>1044</v>
      </c>
      <c r="AS67" t="s">
        <v>1045</v>
      </c>
      <c r="AT67" t="s">
        <v>267</v>
      </c>
      <c r="AU67">
        <v>2020</v>
      </c>
      <c r="AV67">
        <v>104</v>
      </c>
      <c r="AW67">
        <v>15</v>
      </c>
      <c r="BB67">
        <v>6501</v>
      </c>
      <c r="BC67">
        <v>6511</v>
      </c>
      <c r="BE67" t="s">
        <v>1046</v>
      </c>
      <c r="BF67" t="str">
        <f>HYPERLINK("http://dx.doi.org/10.1007/s00253-020-10704-x","http://dx.doi.org/10.1007/s00253-020-10704-x")</f>
        <v>http://dx.doi.org/10.1007/s00253-020-10704-x</v>
      </c>
      <c r="BH67" t="s">
        <v>1047</v>
      </c>
      <c r="BI67">
        <v>11</v>
      </c>
      <c r="BJ67" t="s">
        <v>1048</v>
      </c>
      <c r="BK67" t="s">
        <v>92</v>
      </c>
      <c r="BL67" t="s">
        <v>1048</v>
      </c>
      <c r="BM67" t="s">
        <v>1049</v>
      </c>
      <c r="BN67">
        <v>32500269</v>
      </c>
      <c r="BO67" t="s">
        <v>3500</v>
      </c>
      <c r="BR67" t="s">
        <v>3337</v>
      </c>
      <c r="BS67" t="s">
        <v>1050</v>
      </c>
      <c r="BT67" t="str">
        <f>HYPERLINK("https%3A%2F%2Fwww.webofscience.com%2Fwos%2Fwoscc%2Ffull-record%2FWOS:000537964500004","View Full Record in Web of Science")</f>
        <v>View Full Record in Web of Science</v>
      </c>
    </row>
    <row r="68" spans="1:72" ht="12">
      <c r="A68" t="s">
        <v>70</v>
      </c>
      <c r="B68" t="s">
        <v>1051</v>
      </c>
      <c r="F68" t="s">
        <v>1052</v>
      </c>
      <c r="I68" t="s">
        <v>1053</v>
      </c>
      <c r="J68" t="s">
        <v>701</v>
      </c>
      <c r="M68" t="s">
        <v>76</v>
      </c>
      <c r="N68" t="s">
        <v>100</v>
      </c>
      <c r="T68" t="s">
        <v>1054</v>
      </c>
      <c r="U68" t="s">
        <v>1055</v>
      </c>
      <c r="V68" t="s">
        <v>1056</v>
      </c>
      <c r="W68" t="s">
        <v>1057</v>
      </c>
      <c r="X68" t="s">
        <v>3501</v>
      </c>
      <c r="Y68" t="s">
        <v>1058</v>
      </c>
      <c r="Z68" t="s">
        <v>1059</v>
      </c>
      <c r="AA68" t="s">
        <v>3502</v>
      </c>
      <c r="AB68" t="s">
        <v>3503</v>
      </c>
      <c r="AC68" t="s">
        <v>1060</v>
      </c>
      <c r="AD68" t="s">
        <v>1061</v>
      </c>
      <c r="AE68" t="s">
        <v>1062</v>
      </c>
      <c r="AG68">
        <v>48</v>
      </c>
      <c r="AH68">
        <v>121</v>
      </c>
      <c r="AI68">
        <v>120</v>
      </c>
      <c r="AJ68">
        <v>11</v>
      </c>
      <c r="AK68">
        <v>74</v>
      </c>
      <c r="AL68" t="s">
        <v>133</v>
      </c>
      <c r="AM68" t="s">
        <v>134</v>
      </c>
      <c r="AN68" t="s">
        <v>135</v>
      </c>
      <c r="AO68" t="s">
        <v>713</v>
      </c>
      <c r="AP68" t="s">
        <v>714</v>
      </c>
      <c r="AR68" t="s">
        <v>715</v>
      </c>
      <c r="AS68" t="s">
        <v>716</v>
      </c>
      <c r="AT68" t="s">
        <v>1063</v>
      </c>
      <c r="AU68">
        <v>2020</v>
      </c>
      <c r="AV68">
        <v>718</v>
      </c>
      <c r="BD68">
        <v>137379</v>
      </c>
      <c r="BE68" t="s">
        <v>1064</v>
      </c>
      <c r="BF68" t="str">
        <f>HYPERLINK("http://dx.doi.org/10.1016/j.scitotenv.2020.137379","http://dx.doi.org/10.1016/j.scitotenv.2020.137379")</f>
        <v>http://dx.doi.org/10.1016/j.scitotenv.2020.137379</v>
      </c>
      <c r="BI68">
        <v>10</v>
      </c>
      <c r="BJ68" t="s">
        <v>116</v>
      </c>
      <c r="BK68" t="s">
        <v>143</v>
      </c>
      <c r="BL68" t="s">
        <v>117</v>
      </c>
      <c r="BM68" t="s">
        <v>1065</v>
      </c>
      <c r="BN68">
        <v>32325620</v>
      </c>
      <c r="BO68" t="s">
        <v>1066</v>
      </c>
      <c r="BR68" t="s">
        <v>3337</v>
      </c>
      <c r="BS68" t="s">
        <v>1067</v>
      </c>
      <c r="BT68" t="str">
        <f>HYPERLINK("https%3A%2F%2Fwww.webofscience.com%2Fwos%2Fwoscc%2Ffull-record%2FWOS:000526029000138","View Full Record in Web of Science")</f>
        <v>View Full Record in Web of Science</v>
      </c>
    </row>
    <row r="69" spans="1:72" ht="12">
      <c r="A69" t="s">
        <v>70</v>
      </c>
      <c r="B69" t="s">
        <v>1068</v>
      </c>
      <c r="F69" t="s">
        <v>1069</v>
      </c>
      <c r="I69" t="s">
        <v>1070</v>
      </c>
      <c r="J69" t="s">
        <v>1071</v>
      </c>
      <c r="M69" t="s">
        <v>76</v>
      </c>
      <c r="N69" t="s">
        <v>77</v>
      </c>
      <c r="U69" t="s">
        <v>1072</v>
      </c>
      <c r="V69" t="s">
        <v>1073</v>
      </c>
      <c r="W69" t="s">
        <v>1074</v>
      </c>
      <c r="X69" t="s">
        <v>1075</v>
      </c>
      <c r="Y69" t="s">
        <v>1076</v>
      </c>
      <c r="Z69" t="s">
        <v>1077</v>
      </c>
      <c r="AA69" t="s">
        <v>3504</v>
      </c>
      <c r="AB69" t="s">
        <v>3505</v>
      </c>
      <c r="AC69" t="s">
        <v>1078</v>
      </c>
      <c r="AD69" t="s">
        <v>1079</v>
      </c>
      <c r="AE69" t="s">
        <v>1080</v>
      </c>
      <c r="AG69">
        <v>161</v>
      </c>
      <c r="AH69">
        <v>182</v>
      </c>
      <c r="AI69">
        <v>192</v>
      </c>
      <c r="AJ69">
        <v>112</v>
      </c>
      <c r="AK69">
        <v>710</v>
      </c>
      <c r="AL69" t="s">
        <v>792</v>
      </c>
      <c r="AM69" t="s">
        <v>340</v>
      </c>
      <c r="AN69" t="s">
        <v>793</v>
      </c>
      <c r="AO69" t="s">
        <v>1081</v>
      </c>
      <c r="AP69" t="s">
        <v>1082</v>
      </c>
      <c r="AR69" t="s">
        <v>1083</v>
      </c>
      <c r="AS69" t="s">
        <v>1084</v>
      </c>
      <c r="AT69" t="s">
        <v>1085</v>
      </c>
      <c r="AU69">
        <v>2020</v>
      </c>
      <c r="AV69">
        <v>54</v>
      </c>
      <c r="AW69">
        <v>10</v>
      </c>
      <c r="BB69">
        <v>5931</v>
      </c>
      <c r="BC69">
        <v>5946</v>
      </c>
      <c r="BE69" t="s">
        <v>1086</v>
      </c>
      <c r="BF69" t="str">
        <f>HYPERLINK("http://dx.doi.org/10.1021/acs.est.0c00575","http://dx.doi.org/10.1021/acs.est.0c00575")</f>
        <v>http://dx.doi.org/10.1021/acs.est.0c00575</v>
      </c>
      <c r="BI69">
        <v>16</v>
      </c>
      <c r="BJ69" t="s">
        <v>1087</v>
      </c>
      <c r="BK69" t="s">
        <v>92</v>
      </c>
      <c r="BL69" t="s">
        <v>1088</v>
      </c>
      <c r="BM69" t="s">
        <v>1089</v>
      </c>
      <c r="BN69">
        <v>32324393</v>
      </c>
      <c r="BR69" t="s">
        <v>3337</v>
      </c>
      <c r="BS69" t="s">
        <v>1090</v>
      </c>
      <c r="BT69" t="str">
        <f>HYPERLINK("https%3A%2F%2Fwww.webofscience.com%2Fwos%2Fwoscc%2Ffull-record%2FWOS:000537151000004","View Full Record in Web of Science")</f>
        <v>View Full Record in Web of Science</v>
      </c>
    </row>
    <row r="70" spans="1:72" ht="12">
      <c r="A70" t="s">
        <v>70</v>
      </c>
      <c r="B70" t="s">
        <v>1091</v>
      </c>
      <c r="F70" t="s">
        <v>1092</v>
      </c>
      <c r="I70" t="s">
        <v>1093</v>
      </c>
      <c r="J70" t="s">
        <v>176</v>
      </c>
      <c r="M70" t="s">
        <v>76</v>
      </c>
      <c r="N70" t="s">
        <v>77</v>
      </c>
      <c r="U70" t="s">
        <v>1094</v>
      </c>
      <c r="V70" t="s">
        <v>1095</v>
      </c>
      <c r="W70" t="s">
        <v>1096</v>
      </c>
      <c r="X70" t="s">
        <v>1097</v>
      </c>
      <c r="Y70" t="s">
        <v>1098</v>
      </c>
      <c r="Z70" t="s">
        <v>1099</v>
      </c>
      <c r="AA70" t="s">
        <v>3506</v>
      </c>
      <c r="AB70" t="s">
        <v>3507</v>
      </c>
      <c r="AC70" t="s">
        <v>1100</v>
      </c>
      <c r="AD70" t="s">
        <v>1101</v>
      </c>
      <c r="AE70" t="s">
        <v>1102</v>
      </c>
      <c r="AG70">
        <v>315</v>
      </c>
      <c r="AH70">
        <v>84</v>
      </c>
      <c r="AI70">
        <v>94</v>
      </c>
      <c r="AJ70">
        <v>18</v>
      </c>
      <c r="AK70">
        <v>87</v>
      </c>
      <c r="AL70" t="s">
        <v>133</v>
      </c>
      <c r="AM70" t="s">
        <v>134</v>
      </c>
      <c r="AN70" t="s">
        <v>135</v>
      </c>
      <c r="AO70" t="s">
        <v>177</v>
      </c>
      <c r="AP70" t="s">
        <v>178</v>
      </c>
      <c r="AR70" t="s">
        <v>179</v>
      </c>
      <c r="AS70" t="s">
        <v>180</v>
      </c>
      <c r="AT70" t="s">
        <v>1103</v>
      </c>
      <c r="AU70">
        <v>2020</v>
      </c>
      <c r="AV70">
        <v>204</v>
      </c>
      <c r="BD70">
        <v>103169</v>
      </c>
      <c r="BE70" t="s">
        <v>1104</v>
      </c>
      <c r="BF70" t="str">
        <f>HYPERLINK("http://dx.doi.org/10.1016/j.earscirev.2020.103169","http://dx.doi.org/10.1016/j.earscirev.2020.103169")</f>
        <v>http://dx.doi.org/10.1016/j.earscirev.2020.103169</v>
      </c>
      <c r="BI70">
        <v>24</v>
      </c>
      <c r="BJ70" t="s">
        <v>181</v>
      </c>
      <c r="BK70" t="s">
        <v>92</v>
      </c>
      <c r="BL70" t="s">
        <v>182</v>
      </c>
      <c r="BM70" t="s">
        <v>1105</v>
      </c>
      <c r="BR70" t="s">
        <v>3337</v>
      </c>
      <c r="BS70" t="s">
        <v>1106</v>
      </c>
      <c r="BT70" t="str">
        <f>HYPERLINK("https%3A%2F%2Fwww.webofscience.com%2Fwos%2Fwoscc%2Ffull-record%2FWOS:000543367100015","View Full Record in Web of Science")</f>
        <v>View Full Record in Web of Science</v>
      </c>
    </row>
    <row r="71" spans="1:72" ht="12">
      <c r="A71" t="s">
        <v>70</v>
      </c>
      <c r="B71" t="s">
        <v>1107</v>
      </c>
      <c r="F71" t="s">
        <v>1108</v>
      </c>
      <c r="I71" t="s">
        <v>1109</v>
      </c>
      <c r="J71" t="s">
        <v>658</v>
      </c>
      <c r="M71" t="s">
        <v>76</v>
      </c>
      <c r="N71" t="s">
        <v>100</v>
      </c>
      <c r="T71" t="s">
        <v>1110</v>
      </c>
      <c r="U71" t="s">
        <v>1111</v>
      </c>
      <c r="V71" t="s">
        <v>1112</v>
      </c>
      <c r="W71" t="s">
        <v>1113</v>
      </c>
      <c r="X71" t="s">
        <v>1114</v>
      </c>
      <c r="Y71" t="s">
        <v>1115</v>
      </c>
      <c r="Z71" t="s">
        <v>440</v>
      </c>
      <c r="AA71" t="s">
        <v>3508</v>
      </c>
      <c r="AB71" t="s">
        <v>3192</v>
      </c>
      <c r="AC71" t="s">
        <v>1116</v>
      </c>
      <c r="AD71" t="s">
        <v>1117</v>
      </c>
      <c r="AE71" t="s">
        <v>1118</v>
      </c>
      <c r="AG71">
        <v>71</v>
      </c>
      <c r="AH71">
        <v>194</v>
      </c>
      <c r="AI71">
        <v>198</v>
      </c>
      <c r="AJ71">
        <v>64</v>
      </c>
      <c r="AK71">
        <v>1060</v>
      </c>
      <c r="AL71" t="s">
        <v>133</v>
      </c>
      <c r="AM71" t="s">
        <v>134</v>
      </c>
      <c r="AN71" t="s">
        <v>1119</v>
      </c>
      <c r="AO71" t="s">
        <v>670</v>
      </c>
      <c r="AP71" t="s">
        <v>671</v>
      </c>
      <c r="AR71" t="s">
        <v>672</v>
      </c>
      <c r="AS71" t="s">
        <v>673</v>
      </c>
      <c r="AT71" t="s">
        <v>139</v>
      </c>
      <c r="AU71">
        <v>2020</v>
      </c>
      <c r="AV71">
        <v>263</v>
      </c>
      <c r="BD71">
        <v>118314</v>
      </c>
      <c r="BE71" t="s">
        <v>1120</v>
      </c>
      <c r="BF71" t="str">
        <f>HYPERLINK("http://dx.doi.org/10.1016/j.apcatb.2019.118314","http://dx.doi.org/10.1016/j.apcatb.2019.118314")</f>
        <v>http://dx.doi.org/10.1016/j.apcatb.2019.118314</v>
      </c>
      <c r="BI71">
        <v>13</v>
      </c>
      <c r="BJ71" t="s">
        <v>676</v>
      </c>
      <c r="BK71" t="s">
        <v>92</v>
      </c>
      <c r="BL71" t="s">
        <v>677</v>
      </c>
      <c r="BM71" t="s">
        <v>1121</v>
      </c>
      <c r="BR71" t="s">
        <v>3337</v>
      </c>
      <c r="BS71" t="s">
        <v>1122</v>
      </c>
      <c r="BT71" t="str">
        <f>HYPERLINK("https%3A%2F%2Fwww.webofscience.com%2Fwos%2Fwoscc%2Ffull-record%2FWOS:000510526000014","View Full Record in Web of Science")</f>
        <v>View Full Record in Web of Science</v>
      </c>
    </row>
    <row r="72" spans="1:72" ht="12">
      <c r="A72" t="s">
        <v>70</v>
      </c>
      <c r="B72" t="s">
        <v>1123</v>
      </c>
      <c r="F72" t="s">
        <v>1124</v>
      </c>
      <c r="I72" t="s">
        <v>1125</v>
      </c>
      <c r="J72" t="s">
        <v>1126</v>
      </c>
      <c r="M72" t="s">
        <v>76</v>
      </c>
      <c r="N72" t="s">
        <v>100</v>
      </c>
      <c r="T72" t="s">
        <v>1127</v>
      </c>
      <c r="U72" t="s">
        <v>1128</v>
      </c>
      <c r="V72" t="s">
        <v>1129</v>
      </c>
      <c r="W72" t="s">
        <v>1130</v>
      </c>
      <c r="X72" t="s">
        <v>1131</v>
      </c>
      <c r="Y72" t="s">
        <v>1132</v>
      </c>
      <c r="Z72" t="s">
        <v>1133</v>
      </c>
      <c r="AC72" t="s">
        <v>1134</v>
      </c>
      <c r="AD72" t="s">
        <v>1135</v>
      </c>
      <c r="AE72" t="s">
        <v>1136</v>
      </c>
      <c r="AG72">
        <v>64</v>
      </c>
      <c r="AH72">
        <v>97</v>
      </c>
      <c r="AI72">
        <v>101</v>
      </c>
      <c r="AJ72">
        <v>24</v>
      </c>
      <c r="AK72">
        <v>117</v>
      </c>
      <c r="AL72" t="s">
        <v>133</v>
      </c>
      <c r="AM72" t="s">
        <v>134</v>
      </c>
      <c r="AN72" t="s">
        <v>135</v>
      </c>
      <c r="AO72" t="s">
        <v>1137</v>
      </c>
      <c r="AP72" t="s">
        <v>1138</v>
      </c>
      <c r="AR72" t="s">
        <v>1139</v>
      </c>
      <c r="AS72" t="s">
        <v>1140</v>
      </c>
      <c r="AT72" t="s">
        <v>1141</v>
      </c>
      <c r="AU72">
        <v>2020</v>
      </c>
      <c r="AV72">
        <v>266</v>
      </c>
      <c r="BD72">
        <v>105306</v>
      </c>
      <c r="BE72" t="s">
        <v>1142</v>
      </c>
      <c r="BF72" t="str">
        <f>HYPERLINK("http://dx.doi.org/10.1016/j.enggeo.2019.105306","http://dx.doi.org/10.1016/j.enggeo.2019.105306")</f>
        <v>http://dx.doi.org/10.1016/j.enggeo.2019.105306</v>
      </c>
      <c r="BI72">
        <v>16</v>
      </c>
      <c r="BJ72" t="s">
        <v>1143</v>
      </c>
      <c r="BK72" t="s">
        <v>92</v>
      </c>
      <c r="BL72" t="s">
        <v>1144</v>
      </c>
      <c r="BM72" t="s">
        <v>1145</v>
      </c>
      <c r="BR72" t="s">
        <v>3337</v>
      </c>
      <c r="BS72" t="s">
        <v>1146</v>
      </c>
      <c r="BT72" t="str">
        <f>HYPERLINK("https%3A%2F%2Fwww.webofscience.com%2Fwos%2Fwoscc%2Ffull-record%2FWOS:000520942400002","View Full Record in Web of Science")</f>
        <v>View Full Record in Web of Science</v>
      </c>
    </row>
    <row r="73" spans="1:72" ht="12">
      <c r="A73" t="s">
        <v>70</v>
      </c>
      <c r="B73" t="s">
        <v>1147</v>
      </c>
      <c r="F73" t="s">
        <v>1148</v>
      </c>
      <c r="I73" t="s">
        <v>1149</v>
      </c>
      <c r="J73" t="s">
        <v>307</v>
      </c>
      <c r="M73" t="s">
        <v>76</v>
      </c>
      <c r="N73" t="s">
        <v>100</v>
      </c>
      <c r="T73" t="s">
        <v>1150</v>
      </c>
      <c r="U73" t="s">
        <v>1151</v>
      </c>
      <c r="V73" t="s">
        <v>1152</v>
      </c>
      <c r="W73" t="s">
        <v>1153</v>
      </c>
      <c r="X73" t="s">
        <v>1154</v>
      </c>
      <c r="Y73" t="s">
        <v>1155</v>
      </c>
      <c r="Z73" t="s">
        <v>1156</v>
      </c>
      <c r="AC73" t="s">
        <v>1157</v>
      </c>
      <c r="AD73" t="s">
        <v>1158</v>
      </c>
      <c r="AE73" t="s">
        <v>1159</v>
      </c>
      <c r="AG73">
        <v>41</v>
      </c>
      <c r="AH73">
        <v>142</v>
      </c>
      <c r="AI73">
        <v>151</v>
      </c>
      <c r="AJ73">
        <v>28</v>
      </c>
      <c r="AK73">
        <v>179</v>
      </c>
      <c r="AL73" t="s">
        <v>133</v>
      </c>
      <c r="AM73" t="s">
        <v>134</v>
      </c>
      <c r="AN73" t="s">
        <v>135</v>
      </c>
      <c r="AO73" t="s">
        <v>318</v>
      </c>
      <c r="AP73" t="s">
        <v>319</v>
      </c>
      <c r="AR73" t="s">
        <v>320</v>
      </c>
      <c r="AS73" t="s">
        <v>321</v>
      </c>
      <c r="AT73" t="s">
        <v>400</v>
      </c>
      <c r="AU73">
        <v>2020</v>
      </c>
      <c r="AV73">
        <v>186</v>
      </c>
      <c r="BD73">
        <v>106682</v>
      </c>
      <c r="BE73" t="s">
        <v>1160</v>
      </c>
      <c r="BF73" t="str">
        <f>HYPERLINK("http://dx.doi.org/10.1016/j.petrol.2019.106682","http://dx.doi.org/10.1016/j.petrol.2019.106682")</f>
        <v>http://dx.doi.org/10.1016/j.petrol.2019.106682</v>
      </c>
      <c r="BI73">
        <v>11</v>
      </c>
      <c r="BJ73" t="s">
        <v>270</v>
      </c>
      <c r="BK73" t="s">
        <v>92</v>
      </c>
      <c r="BL73" t="s">
        <v>271</v>
      </c>
      <c r="BM73" t="s">
        <v>1161</v>
      </c>
      <c r="BR73" t="s">
        <v>3337</v>
      </c>
      <c r="BS73" t="s">
        <v>1162</v>
      </c>
      <c r="BT73" t="str">
        <f>HYPERLINK("https%3A%2F%2Fwww.webofscience.com%2Fwos%2Fwoscc%2Ffull-record%2FWOS:000510467700023","View Full Record in Web of Science")</f>
        <v>View Full Record in Web of Science</v>
      </c>
    </row>
    <row r="74" spans="1:72" ht="12">
      <c r="A74" t="s">
        <v>70</v>
      </c>
      <c r="B74" t="s">
        <v>1163</v>
      </c>
      <c r="F74" t="s">
        <v>1164</v>
      </c>
      <c r="I74" t="s">
        <v>1165</v>
      </c>
      <c r="J74" t="s">
        <v>547</v>
      </c>
      <c r="M74" t="s">
        <v>76</v>
      </c>
      <c r="N74" t="s">
        <v>100</v>
      </c>
      <c r="T74" t="s">
        <v>1166</v>
      </c>
      <c r="U74" t="s">
        <v>1167</v>
      </c>
      <c r="V74" t="s">
        <v>1168</v>
      </c>
      <c r="W74" t="s">
        <v>1169</v>
      </c>
      <c r="X74" t="s">
        <v>3509</v>
      </c>
      <c r="Y74" t="s">
        <v>1170</v>
      </c>
      <c r="Z74" t="s">
        <v>1171</v>
      </c>
      <c r="AA74" t="s">
        <v>1172</v>
      </c>
      <c r="AB74" t="s">
        <v>3510</v>
      </c>
      <c r="AC74" t="s">
        <v>1173</v>
      </c>
      <c r="AD74" t="s">
        <v>1174</v>
      </c>
      <c r="AE74" t="s">
        <v>1175</v>
      </c>
      <c r="AG74">
        <v>75</v>
      </c>
      <c r="AH74">
        <v>105</v>
      </c>
      <c r="AI74">
        <v>109</v>
      </c>
      <c r="AJ74">
        <v>22</v>
      </c>
      <c r="AK74">
        <v>128</v>
      </c>
      <c r="AL74" t="s">
        <v>352</v>
      </c>
      <c r="AM74" t="s">
        <v>353</v>
      </c>
      <c r="AN74" t="s">
        <v>354</v>
      </c>
      <c r="AO74" t="s">
        <v>548</v>
      </c>
      <c r="AP74" t="s">
        <v>549</v>
      </c>
      <c r="AR74" t="s">
        <v>547</v>
      </c>
      <c r="AS74" t="s">
        <v>550</v>
      </c>
      <c r="AT74" t="s">
        <v>1176</v>
      </c>
      <c r="AU74">
        <v>2020</v>
      </c>
      <c r="AV74">
        <v>263</v>
      </c>
      <c r="BD74">
        <v>115978</v>
      </c>
      <c r="BE74" t="s">
        <v>1177</v>
      </c>
      <c r="BF74" t="str">
        <f>HYPERLINK("http://dx.doi.org/10.1016/j.fuel.2019.115978","http://dx.doi.org/10.1016/j.fuel.2019.115978")</f>
        <v>http://dx.doi.org/10.1016/j.fuel.2019.115978</v>
      </c>
      <c r="BI74">
        <v>15</v>
      </c>
      <c r="BJ74" t="s">
        <v>402</v>
      </c>
      <c r="BK74" t="s">
        <v>92</v>
      </c>
      <c r="BL74" t="s">
        <v>271</v>
      </c>
      <c r="BM74" t="s">
        <v>1178</v>
      </c>
      <c r="BR74" t="s">
        <v>3337</v>
      </c>
      <c r="BS74" t="s">
        <v>1179</v>
      </c>
      <c r="BT74" t="str">
        <f>HYPERLINK("https%3A%2F%2Fwww.webofscience.com%2Fwos%2Fwoscc%2Ffull-record%2FWOS:000504834400008","View Full Record in Web of Science")</f>
        <v>View Full Record in Web of Science</v>
      </c>
    </row>
    <row r="75" spans="1:72" ht="12">
      <c r="A75" t="s">
        <v>70</v>
      </c>
      <c r="B75" t="s">
        <v>1180</v>
      </c>
      <c r="F75" t="s">
        <v>1181</v>
      </c>
      <c r="I75" t="s">
        <v>1182</v>
      </c>
      <c r="J75" t="s">
        <v>1183</v>
      </c>
      <c r="M75" t="s">
        <v>76</v>
      </c>
      <c r="N75" t="s">
        <v>77</v>
      </c>
      <c r="U75" t="s">
        <v>1184</v>
      </c>
      <c r="V75" t="s">
        <v>1185</v>
      </c>
      <c r="W75" t="s">
        <v>1186</v>
      </c>
      <c r="X75" t="s">
        <v>1187</v>
      </c>
      <c r="Y75" t="s">
        <v>1188</v>
      </c>
      <c r="Z75" t="s">
        <v>1189</v>
      </c>
      <c r="AA75" t="s">
        <v>1190</v>
      </c>
      <c r="AB75" t="s">
        <v>1191</v>
      </c>
      <c r="AC75" t="s">
        <v>1192</v>
      </c>
      <c r="AD75" t="s">
        <v>1193</v>
      </c>
      <c r="AE75" t="s">
        <v>1194</v>
      </c>
      <c r="AG75">
        <v>148</v>
      </c>
      <c r="AH75">
        <v>196</v>
      </c>
      <c r="AI75">
        <v>199</v>
      </c>
      <c r="AJ75">
        <v>62</v>
      </c>
      <c r="AK75">
        <v>371</v>
      </c>
      <c r="AL75" t="s">
        <v>1195</v>
      </c>
      <c r="AM75" t="s">
        <v>108</v>
      </c>
      <c r="AN75" t="s">
        <v>1196</v>
      </c>
      <c r="AO75" t="s">
        <v>1197</v>
      </c>
      <c r="AP75" t="s">
        <v>1198</v>
      </c>
      <c r="AR75" t="s">
        <v>1199</v>
      </c>
      <c r="AS75" t="s">
        <v>1200</v>
      </c>
      <c r="AT75" t="s">
        <v>1201</v>
      </c>
      <c r="AU75">
        <v>2020</v>
      </c>
      <c r="AV75">
        <v>12</v>
      </c>
      <c r="AW75">
        <v>1</v>
      </c>
      <c r="BD75">
        <v>6</v>
      </c>
      <c r="BE75" t="s">
        <v>1202</v>
      </c>
      <c r="BF75" t="str">
        <f>HYPERLINK("http://dx.doi.org/10.1038/s41368-020-0073-y","http://dx.doi.org/10.1038/s41368-020-0073-y")</f>
        <v>http://dx.doi.org/10.1038/s41368-020-0073-y</v>
      </c>
      <c r="BI75">
        <v>15</v>
      </c>
      <c r="BJ75" t="s">
        <v>1203</v>
      </c>
      <c r="BK75" t="s">
        <v>92</v>
      </c>
      <c r="BL75" t="s">
        <v>1203</v>
      </c>
      <c r="BM75" t="s">
        <v>1204</v>
      </c>
      <c r="BN75">
        <v>32024822</v>
      </c>
      <c r="BO75" t="s">
        <v>479</v>
      </c>
      <c r="BR75" t="s">
        <v>3337</v>
      </c>
      <c r="BS75" t="s">
        <v>1205</v>
      </c>
      <c r="BT75" t="str">
        <f>HYPERLINK("https%3A%2F%2Fwww.webofscience.com%2Fwos%2Fwoscc%2Ffull-record%2FWOS:000511907900002","View Full Record in Web of Science")</f>
        <v>View Full Record in Web of Science</v>
      </c>
    </row>
    <row r="76" spans="1:72" ht="12">
      <c r="A76" t="s">
        <v>70</v>
      </c>
      <c r="B76" t="s">
        <v>1206</v>
      </c>
      <c r="F76" t="s">
        <v>1207</v>
      </c>
      <c r="I76" t="s">
        <v>1208</v>
      </c>
      <c r="J76" t="s">
        <v>1209</v>
      </c>
      <c r="M76" t="s">
        <v>76</v>
      </c>
      <c r="N76" t="s">
        <v>100</v>
      </c>
      <c r="T76" t="s">
        <v>1210</v>
      </c>
      <c r="U76" t="s">
        <v>1211</v>
      </c>
      <c r="V76" t="s">
        <v>1212</v>
      </c>
      <c r="W76" t="s">
        <v>1213</v>
      </c>
      <c r="X76" t="s">
        <v>1214</v>
      </c>
      <c r="Y76" t="s">
        <v>1215</v>
      </c>
      <c r="Z76" t="s">
        <v>1216</v>
      </c>
      <c r="AA76" t="s">
        <v>1217</v>
      </c>
      <c r="AC76" t="s">
        <v>1218</v>
      </c>
      <c r="AD76" t="s">
        <v>1219</v>
      </c>
      <c r="AE76" t="s">
        <v>1220</v>
      </c>
      <c r="AG76">
        <v>35</v>
      </c>
      <c r="AH76">
        <v>87</v>
      </c>
      <c r="AI76">
        <v>88</v>
      </c>
      <c r="AJ76">
        <v>10</v>
      </c>
      <c r="AK76">
        <v>61</v>
      </c>
      <c r="AL76" t="s">
        <v>260</v>
      </c>
      <c r="AM76" t="s">
        <v>261</v>
      </c>
      <c r="AN76" t="s">
        <v>3334</v>
      </c>
      <c r="AO76" t="s">
        <v>3511</v>
      </c>
      <c r="AP76" t="s">
        <v>3512</v>
      </c>
      <c r="AR76" t="s">
        <v>1221</v>
      </c>
      <c r="AS76" t="s">
        <v>1222</v>
      </c>
      <c r="AT76" t="s">
        <v>183</v>
      </c>
      <c r="AU76">
        <v>2020</v>
      </c>
      <c r="AV76">
        <v>47</v>
      </c>
      <c r="AW76">
        <v>1</v>
      </c>
      <c r="BB76">
        <v>184</v>
      </c>
      <c r="BC76">
        <v>195</v>
      </c>
      <c r="BE76" t="s">
        <v>1223</v>
      </c>
      <c r="BF76" t="str">
        <f>HYPERLINK("http://dx.doi.org/10.1016/S1876-3804(20)60017-9","http://dx.doi.org/10.1016/S1876-3804(20)60017-9")</f>
        <v>http://dx.doi.org/10.1016/S1876-3804(20)60017-9</v>
      </c>
      <c r="BI76">
        <v>12</v>
      </c>
      <c r="BJ76" t="s">
        <v>1224</v>
      </c>
      <c r="BK76" t="s">
        <v>92</v>
      </c>
      <c r="BL76" t="s">
        <v>1225</v>
      </c>
      <c r="BM76" t="s">
        <v>1226</v>
      </c>
      <c r="BO76" t="s">
        <v>184</v>
      </c>
      <c r="BR76" t="s">
        <v>3337</v>
      </c>
      <c r="BS76" t="s">
        <v>1227</v>
      </c>
      <c r="BT76" t="str">
        <f>HYPERLINK("https%3A%2F%2Fwww.webofscience.com%2Fwos%2Fwoscc%2Ffull-record%2FWOS:000514836100017","View Full Record in Web of Science")</f>
        <v>View Full Record in Web of Science</v>
      </c>
    </row>
    <row r="77" spans="1:72" ht="12">
      <c r="A77" t="s">
        <v>70</v>
      </c>
      <c r="B77" t="s">
        <v>1235</v>
      </c>
      <c r="F77" t="s">
        <v>1236</v>
      </c>
      <c r="I77" t="s">
        <v>1237</v>
      </c>
      <c r="J77" t="s">
        <v>1238</v>
      </c>
      <c r="M77" t="s">
        <v>76</v>
      </c>
      <c r="N77" t="s">
        <v>100</v>
      </c>
      <c r="U77" t="s">
        <v>1239</v>
      </c>
      <c r="V77" t="s">
        <v>1240</v>
      </c>
      <c r="W77" t="s">
        <v>1241</v>
      </c>
      <c r="X77" t="s">
        <v>1242</v>
      </c>
      <c r="Y77" t="s">
        <v>1243</v>
      </c>
      <c r="Z77" t="s">
        <v>1244</v>
      </c>
      <c r="AA77" t="s">
        <v>3513</v>
      </c>
      <c r="AB77" t="s">
        <v>3514</v>
      </c>
      <c r="AC77" t="s">
        <v>1245</v>
      </c>
      <c r="AD77" t="s">
        <v>1246</v>
      </c>
      <c r="AE77" t="s">
        <v>1247</v>
      </c>
      <c r="AG77">
        <v>33</v>
      </c>
      <c r="AH77">
        <v>158</v>
      </c>
      <c r="AI77">
        <v>165</v>
      </c>
      <c r="AJ77">
        <v>58</v>
      </c>
      <c r="AK77">
        <v>516</v>
      </c>
      <c r="AL77" t="s">
        <v>1248</v>
      </c>
      <c r="AM77" t="s">
        <v>469</v>
      </c>
      <c r="AN77" t="s">
        <v>470</v>
      </c>
      <c r="AO77" t="s">
        <v>1249</v>
      </c>
      <c r="AP77" t="s">
        <v>1250</v>
      </c>
      <c r="AR77" t="s">
        <v>1251</v>
      </c>
      <c r="AS77" t="s">
        <v>1252</v>
      </c>
      <c r="AT77" t="s">
        <v>183</v>
      </c>
      <c r="AU77">
        <v>2020</v>
      </c>
      <c r="AV77">
        <v>15</v>
      </c>
      <c r="AW77">
        <v>2</v>
      </c>
      <c r="BB77">
        <v>94</v>
      </c>
      <c r="BC77" t="s">
        <v>1253</v>
      </c>
      <c r="BE77" t="s">
        <v>1254</v>
      </c>
      <c r="BF77" t="str">
        <f>HYPERLINK("http://dx.doi.org/10.1038/s41565-019-0604-x","http://dx.doi.org/10.1038/s41565-019-0604-x")</f>
        <v>http://dx.doi.org/10.1038/s41565-019-0604-x</v>
      </c>
      <c r="BH77" t="s">
        <v>1255</v>
      </c>
      <c r="BI77">
        <v>6</v>
      </c>
      <c r="BJ77" t="s">
        <v>1256</v>
      </c>
      <c r="BK77" t="s">
        <v>92</v>
      </c>
      <c r="BL77" t="s">
        <v>1257</v>
      </c>
      <c r="BM77" t="s">
        <v>1258</v>
      </c>
      <c r="BN77">
        <v>31907440</v>
      </c>
      <c r="BR77" t="s">
        <v>3337</v>
      </c>
      <c r="BS77" t="s">
        <v>1259</v>
      </c>
      <c r="BT77" t="str">
        <f>HYPERLINK("https%3A%2F%2Fwww.webofscience.com%2Fwos%2Fwoscc%2Ffull-record%2FWOS:000508162800003","View Full Record in Web of Science")</f>
        <v>View Full Record in Web of Science</v>
      </c>
    </row>
    <row r="78" spans="1:72" ht="12">
      <c r="A78" t="s">
        <v>70</v>
      </c>
      <c r="B78" t="s">
        <v>3515</v>
      </c>
      <c r="F78" t="s">
        <v>3516</v>
      </c>
      <c r="I78" t="s">
        <v>3517</v>
      </c>
      <c r="J78" t="s">
        <v>307</v>
      </c>
      <c r="M78" t="s">
        <v>76</v>
      </c>
      <c r="N78" t="s">
        <v>100</v>
      </c>
      <c r="T78" t="s">
        <v>3518</v>
      </c>
      <c r="U78" t="s">
        <v>3519</v>
      </c>
      <c r="V78" t="s">
        <v>3520</v>
      </c>
      <c r="W78" t="s">
        <v>3521</v>
      </c>
      <c r="X78" t="s">
        <v>3522</v>
      </c>
      <c r="Y78" t="s">
        <v>3523</v>
      </c>
      <c r="Z78" t="s">
        <v>3524</v>
      </c>
      <c r="AA78" t="s">
        <v>3525</v>
      </c>
      <c r="AB78" t="s">
        <v>3526</v>
      </c>
      <c r="AC78" t="s">
        <v>3527</v>
      </c>
      <c r="AD78" t="s">
        <v>1965</v>
      </c>
      <c r="AE78" t="s">
        <v>3528</v>
      </c>
      <c r="AG78">
        <v>59</v>
      </c>
      <c r="AH78">
        <v>82</v>
      </c>
      <c r="AI78">
        <v>84</v>
      </c>
      <c r="AJ78">
        <v>7</v>
      </c>
      <c r="AK78">
        <v>37</v>
      </c>
      <c r="AL78" t="s">
        <v>133</v>
      </c>
      <c r="AM78" t="s">
        <v>134</v>
      </c>
      <c r="AN78" t="s">
        <v>135</v>
      </c>
      <c r="AO78" t="s">
        <v>318</v>
      </c>
      <c r="AP78" t="s">
        <v>319</v>
      </c>
      <c r="AR78" t="s">
        <v>320</v>
      </c>
      <c r="AS78" t="s">
        <v>321</v>
      </c>
      <c r="AT78" t="s">
        <v>565</v>
      </c>
      <c r="AU78">
        <v>2020</v>
      </c>
      <c r="AV78">
        <v>184</v>
      </c>
      <c r="BD78">
        <v>106517</v>
      </c>
      <c r="BE78" t="s">
        <v>3529</v>
      </c>
      <c r="BF78" t="str">
        <f>HYPERLINK("http://dx.doi.org/10.1016/j.petrol.2019.106517","http://dx.doi.org/10.1016/j.petrol.2019.106517")</f>
        <v>http://dx.doi.org/10.1016/j.petrol.2019.106517</v>
      </c>
      <c r="BI78">
        <v>12</v>
      </c>
      <c r="BJ78" t="s">
        <v>270</v>
      </c>
      <c r="BK78" t="s">
        <v>92</v>
      </c>
      <c r="BL78" t="s">
        <v>271</v>
      </c>
      <c r="BM78" t="s">
        <v>3530</v>
      </c>
      <c r="BR78" t="s">
        <v>3337</v>
      </c>
      <c r="BS78" t="s">
        <v>3531</v>
      </c>
      <c r="BT78" t="str">
        <f>HYPERLINK("https%3A%2F%2Fwww.webofscience.com%2Fwos%2Fwoscc%2Ffull-record%2FWOS:000501599800057","View Full Record in Web of Science")</f>
        <v>View Full Record in Web of Science</v>
      </c>
    </row>
    <row r="79" spans="1:72" ht="12">
      <c r="A79" t="s">
        <v>70</v>
      </c>
      <c r="B79" t="s">
        <v>1260</v>
      </c>
      <c r="F79" t="s">
        <v>1261</v>
      </c>
      <c r="I79" t="s">
        <v>1262</v>
      </c>
      <c r="J79" t="s">
        <v>1263</v>
      </c>
      <c r="M79" t="s">
        <v>76</v>
      </c>
      <c r="N79" t="s">
        <v>100</v>
      </c>
      <c r="T79" t="s">
        <v>1264</v>
      </c>
      <c r="U79" t="s">
        <v>1265</v>
      </c>
      <c r="V79" t="s">
        <v>1266</v>
      </c>
      <c r="W79" t="s">
        <v>1267</v>
      </c>
      <c r="X79" t="s">
        <v>3193</v>
      </c>
      <c r="Y79" t="s">
        <v>1268</v>
      </c>
      <c r="Z79" t="s">
        <v>1269</v>
      </c>
      <c r="AA79" t="s">
        <v>3532</v>
      </c>
      <c r="AB79" t="s">
        <v>3533</v>
      </c>
      <c r="AC79" t="s">
        <v>1270</v>
      </c>
      <c r="AD79" t="s">
        <v>1271</v>
      </c>
      <c r="AE79" t="s">
        <v>1272</v>
      </c>
      <c r="AG79">
        <v>52</v>
      </c>
      <c r="AH79">
        <v>191</v>
      </c>
      <c r="AI79">
        <v>194</v>
      </c>
      <c r="AJ79">
        <v>38</v>
      </c>
      <c r="AK79">
        <v>408</v>
      </c>
      <c r="AL79" t="s">
        <v>162</v>
      </c>
      <c r="AM79" t="s">
        <v>163</v>
      </c>
      <c r="AN79" t="s">
        <v>164</v>
      </c>
      <c r="AO79" t="s">
        <v>1273</v>
      </c>
      <c r="AP79" t="s">
        <v>1274</v>
      </c>
      <c r="AR79" t="s">
        <v>1275</v>
      </c>
      <c r="AS79" t="s">
        <v>1276</v>
      </c>
      <c r="AT79" t="s">
        <v>565</v>
      </c>
      <c r="AU79">
        <v>2020</v>
      </c>
      <c r="AV79">
        <v>32</v>
      </c>
      <c r="AW79">
        <v>4</v>
      </c>
      <c r="BD79">
        <v>1906374</v>
      </c>
      <c r="BE79" t="s">
        <v>1277</v>
      </c>
      <c r="BF79" t="str">
        <f>HYPERLINK("http://dx.doi.org/10.1002/adma.201906374","http://dx.doi.org/10.1002/adma.201906374")</f>
        <v>http://dx.doi.org/10.1002/adma.201906374</v>
      </c>
      <c r="BH79" t="s">
        <v>1278</v>
      </c>
      <c r="BI79">
        <v>9</v>
      </c>
      <c r="BJ79" t="s">
        <v>378</v>
      </c>
      <c r="BK79" t="s">
        <v>92</v>
      </c>
      <c r="BL79" t="s">
        <v>379</v>
      </c>
      <c r="BM79" t="s">
        <v>1279</v>
      </c>
      <c r="BN79">
        <v>31799762</v>
      </c>
      <c r="BR79" t="s">
        <v>3337</v>
      </c>
      <c r="BS79" t="s">
        <v>1280</v>
      </c>
      <c r="BT79" t="str">
        <f>HYPERLINK("https%3A%2F%2Fwww.webofscience.com%2Fwos%2Fwoscc%2Ffull-record%2FWOS:000500355900001","View Full Record in Web of Science")</f>
        <v>View Full Record in Web of Science</v>
      </c>
    </row>
    <row r="80" spans="1:72" ht="12">
      <c r="A80" t="s">
        <v>70</v>
      </c>
      <c r="B80" t="s">
        <v>1281</v>
      </c>
      <c r="F80" t="s">
        <v>1282</v>
      </c>
      <c r="I80" t="s">
        <v>1283</v>
      </c>
      <c r="J80" t="s">
        <v>658</v>
      </c>
      <c r="M80" t="s">
        <v>76</v>
      </c>
      <c r="N80" t="s">
        <v>100</v>
      </c>
      <c r="T80" t="s">
        <v>1284</v>
      </c>
      <c r="U80" t="s">
        <v>1285</v>
      </c>
      <c r="V80" t="s">
        <v>1286</v>
      </c>
      <c r="W80" t="s">
        <v>1287</v>
      </c>
      <c r="X80" t="s">
        <v>254</v>
      </c>
      <c r="Y80" t="s">
        <v>1288</v>
      </c>
      <c r="Z80" t="s">
        <v>1289</v>
      </c>
      <c r="AA80" t="s">
        <v>3534</v>
      </c>
      <c r="AB80" t="s">
        <v>2902</v>
      </c>
      <c r="AC80" t="s">
        <v>1290</v>
      </c>
      <c r="AD80" t="s">
        <v>1291</v>
      </c>
      <c r="AE80" t="s">
        <v>1292</v>
      </c>
      <c r="AG80">
        <v>69</v>
      </c>
      <c r="AH80">
        <v>178</v>
      </c>
      <c r="AI80">
        <v>178</v>
      </c>
      <c r="AJ80">
        <v>61</v>
      </c>
      <c r="AK80">
        <v>1015</v>
      </c>
      <c r="AL80" t="s">
        <v>133</v>
      </c>
      <c r="AM80" t="s">
        <v>134</v>
      </c>
      <c r="AN80" t="s">
        <v>135</v>
      </c>
      <c r="AO80" t="s">
        <v>670</v>
      </c>
      <c r="AP80" t="s">
        <v>671</v>
      </c>
      <c r="AR80" t="s">
        <v>672</v>
      </c>
      <c r="AS80" t="s">
        <v>673</v>
      </c>
      <c r="AT80" t="s">
        <v>1293</v>
      </c>
      <c r="AU80">
        <v>2019</v>
      </c>
      <c r="AV80">
        <v>254</v>
      </c>
      <c r="BB80">
        <v>145</v>
      </c>
      <c r="BC80">
        <v>155</v>
      </c>
      <c r="BE80" t="s">
        <v>1294</v>
      </c>
      <c r="BF80" t="str">
        <f>HYPERLINK("http://dx.doi.org/10.1016/j.apcatb.2019.05.001","http://dx.doi.org/10.1016/j.apcatb.2019.05.001")</f>
        <v>http://dx.doi.org/10.1016/j.apcatb.2019.05.001</v>
      </c>
      <c r="BI80">
        <v>11</v>
      </c>
      <c r="BJ80" t="s">
        <v>676</v>
      </c>
      <c r="BK80" t="s">
        <v>92</v>
      </c>
      <c r="BL80" t="s">
        <v>677</v>
      </c>
      <c r="BM80" t="s">
        <v>1295</v>
      </c>
      <c r="BR80" t="s">
        <v>3337</v>
      </c>
      <c r="BS80" t="s">
        <v>1296</v>
      </c>
      <c r="BT80" t="str">
        <f>HYPERLINK("https%3A%2F%2Fwww.webofscience.com%2Fwos%2Fwoscc%2Ffull-record%2FWOS:000472697500015","View Full Record in Web of Science")</f>
        <v>View Full Record in Web of Science</v>
      </c>
    </row>
    <row r="81" spans="1:72" ht="12">
      <c r="A81" t="s">
        <v>70</v>
      </c>
      <c r="B81" t="s">
        <v>1297</v>
      </c>
      <c r="F81" t="s">
        <v>1298</v>
      </c>
      <c r="I81" t="s">
        <v>1299</v>
      </c>
      <c r="J81" t="s">
        <v>983</v>
      </c>
      <c r="M81" t="s">
        <v>76</v>
      </c>
      <c r="N81" t="s">
        <v>100</v>
      </c>
      <c r="T81" t="s">
        <v>1300</v>
      </c>
      <c r="U81" t="s">
        <v>1301</v>
      </c>
      <c r="V81" t="s">
        <v>1302</v>
      </c>
      <c r="W81" t="s">
        <v>1303</v>
      </c>
      <c r="X81" t="s">
        <v>1304</v>
      </c>
      <c r="Y81" t="s">
        <v>1305</v>
      </c>
      <c r="Z81" t="s">
        <v>1306</v>
      </c>
      <c r="AA81" t="s">
        <v>3535</v>
      </c>
      <c r="AB81" t="s">
        <v>3536</v>
      </c>
      <c r="AC81" t="s">
        <v>1307</v>
      </c>
      <c r="AD81" t="s">
        <v>1308</v>
      </c>
      <c r="AE81" t="s">
        <v>1309</v>
      </c>
      <c r="AG81">
        <v>60</v>
      </c>
      <c r="AH81">
        <v>139</v>
      </c>
      <c r="AI81">
        <v>139</v>
      </c>
      <c r="AJ81">
        <v>49</v>
      </c>
      <c r="AK81">
        <v>808</v>
      </c>
      <c r="AL81" t="s">
        <v>642</v>
      </c>
      <c r="AM81" t="s">
        <v>643</v>
      </c>
      <c r="AN81" t="s">
        <v>644</v>
      </c>
      <c r="AO81" t="s">
        <v>993</v>
      </c>
      <c r="AP81" t="s">
        <v>994</v>
      </c>
      <c r="AR81" t="s">
        <v>995</v>
      </c>
      <c r="AS81" t="s">
        <v>996</v>
      </c>
      <c r="AT81" t="s">
        <v>1310</v>
      </c>
      <c r="AU81">
        <v>2019</v>
      </c>
      <c r="AV81">
        <v>373</v>
      </c>
      <c r="BB81">
        <v>572</v>
      </c>
      <c r="BC81">
        <v>579</v>
      </c>
      <c r="BE81" t="s">
        <v>1311</v>
      </c>
      <c r="BF81" t="str">
        <f>HYPERLINK("http://dx.doi.org/10.1016/j.cej.2019.05.021","http://dx.doi.org/10.1016/j.cej.2019.05.021")</f>
        <v>http://dx.doi.org/10.1016/j.cej.2019.05.021</v>
      </c>
      <c r="BI81">
        <v>8</v>
      </c>
      <c r="BJ81" t="s">
        <v>999</v>
      </c>
      <c r="BK81" t="s">
        <v>92</v>
      </c>
      <c r="BL81" t="s">
        <v>1000</v>
      </c>
      <c r="BM81" t="s">
        <v>1312</v>
      </c>
      <c r="BR81" t="s">
        <v>3337</v>
      </c>
      <c r="BS81" t="s">
        <v>1313</v>
      </c>
      <c r="BT81" t="str">
        <f>HYPERLINK("https%3A%2F%2Fwww.webofscience.com%2Fwos%2Fwoscc%2Ffull-record%2FWOS:000471682900054","View Full Record in Web of Science")</f>
        <v>View Full Record in Web of Science</v>
      </c>
    </row>
    <row r="82" spans="1:72" ht="12">
      <c r="A82" t="s">
        <v>70</v>
      </c>
      <c r="B82" t="s">
        <v>1314</v>
      </c>
      <c r="F82" t="s">
        <v>1315</v>
      </c>
      <c r="I82" t="s">
        <v>1316</v>
      </c>
      <c r="J82" t="s">
        <v>75</v>
      </c>
      <c r="M82" t="s">
        <v>76</v>
      </c>
      <c r="N82" t="s">
        <v>77</v>
      </c>
      <c r="U82" t="s">
        <v>1317</v>
      </c>
      <c r="V82" t="s">
        <v>1318</v>
      </c>
      <c r="W82" t="s">
        <v>1319</v>
      </c>
      <c r="X82" t="s">
        <v>1187</v>
      </c>
      <c r="Y82" t="s">
        <v>1320</v>
      </c>
      <c r="Z82" t="s">
        <v>1321</v>
      </c>
      <c r="AA82" t="s">
        <v>3537</v>
      </c>
      <c r="AB82" t="s">
        <v>3538</v>
      </c>
      <c r="AC82" t="s">
        <v>1322</v>
      </c>
      <c r="AD82" t="s">
        <v>1323</v>
      </c>
      <c r="AE82" t="s">
        <v>1324</v>
      </c>
      <c r="AG82">
        <v>235</v>
      </c>
      <c r="AH82">
        <v>143</v>
      </c>
      <c r="AI82">
        <v>146</v>
      </c>
      <c r="AJ82">
        <v>70</v>
      </c>
      <c r="AK82">
        <v>597</v>
      </c>
      <c r="AL82" t="s">
        <v>82</v>
      </c>
      <c r="AM82" t="s">
        <v>83</v>
      </c>
      <c r="AN82" t="s">
        <v>84</v>
      </c>
      <c r="AO82" t="s">
        <v>85</v>
      </c>
      <c r="AP82" t="s">
        <v>86</v>
      </c>
      <c r="AR82" t="s">
        <v>87</v>
      </c>
      <c r="AS82" t="s">
        <v>88</v>
      </c>
      <c r="AT82" t="s">
        <v>1310</v>
      </c>
      <c r="AU82">
        <v>2019</v>
      </c>
      <c r="AV82">
        <v>12</v>
      </c>
      <c r="AW82">
        <v>10</v>
      </c>
      <c r="BB82">
        <v>2924</v>
      </c>
      <c r="BC82">
        <v>2956</v>
      </c>
      <c r="BE82" t="s">
        <v>1325</v>
      </c>
      <c r="BF82" t="str">
        <f>HYPERLINK("http://dx.doi.org/10.1039/c9ee00315k","http://dx.doi.org/10.1039/c9ee00315k")</f>
        <v>http://dx.doi.org/10.1039/c9ee00315k</v>
      </c>
      <c r="BI82">
        <v>33</v>
      </c>
      <c r="BJ82" t="s">
        <v>91</v>
      </c>
      <c r="BK82" t="s">
        <v>92</v>
      </c>
      <c r="BL82" t="s">
        <v>93</v>
      </c>
      <c r="BM82" t="s">
        <v>1326</v>
      </c>
      <c r="BR82" t="s">
        <v>3337</v>
      </c>
      <c r="BS82" t="s">
        <v>1327</v>
      </c>
      <c r="BT82" t="str">
        <f>HYPERLINK("https%3A%2F%2Fwww.webofscience.com%2Fwos%2Fwoscc%2Ffull-record%2FWOS:000489897600003","View Full Record in Web of Science")</f>
        <v>View Full Record in Web of Science</v>
      </c>
    </row>
    <row r="83" spans="1:72" ht="12">
      <c r="A83" t="s">
        <v>70</v>
      </c>
      <c r="B83" t="s">
        <v>3194</v>
      </c>
      <c r="F83" t="s">
        <v>3195</v>
      </c>
      <c r="I83" t="s">
        <v>3196</v>
      </c>
      <c r="J83" t="s">
        <v>1511</v>
      </c>
      <c r="M83" t="s">
        <v>76</v>
      </c>
      <c r="N83" t="s">
        <v>100</v>
      </c>
      <c r="U83" t="s">
        <v>3197</v>
      </c>
      <c r="V83" t="s">
        <v>3198</v>
      </c>
      <c r="W83" t="s">
        <v>3199</v>
      </c>
      <c r="X83" t="s">
        <v>3200</v>
      </c>
      <c r="Y83" t="s">
        <v>3201</v>
      </c>
      <c r="Z83" t="s">
        <v>3202</v>
      </c>
      <c r="AA83" t="s">
        <v>3203</v>
      </c>
      <c r="AB83" t="s">
        <v>3204</v>
      </c>
      <c r="AC83" t="s">
        <v>3205</v>
      </c>
      <c r="AD83" t="s">
        <v>3206</v>
      </c>
      <c r="AE83" t="s">
        <v>3207</v>
      </c>
      <c r="AG83">
        <v>48</v>
      </c>
      <c r="AH83">
        <v>104</v>
      </c>
      <c r="AI83">
        <v>104</v>
      </c>
      <c r="AJ83">
        <v>34</v>
      </c>
      <c r="AK83">
        <v>422</v>
      </c>
      <c r="AL83" t="s">
        <v>82</v>
      </c>
      <c r="AM83" t="s">
        <v>83</v>
      </c>
      <c r="AN83" t="s">
        <v>84</v>
      </c>
      <c r="AO83" t="s">
        <v>1521</v>
      </c>
      <c r="AP83" t="s">
        <v>1522</v>
      </c>
      <c r="AR83" t="s">
        <v>1511</v>
      </c>
      <c r="AS83" t="s">
        <v>1523</v>
      </c>
      <c r="AT83" t="s">
        <v>3208</v>
      </c>
      <c r="AU83">
        <v>2019</v>
      </c>
      <c r="AV83">
        <v>11</v>
      </c>
      <c r="AW83">
        <v>30</v>
      </c>
      <c r="BB83">
        <v>14123</v>
      </c>
      <c r="BC83">
        <v>14133</v>
      </c>
      <c r="BE83" t="s">
        <v>3209</v>
      </c>
      <c r="BF83" t="str">
        <f>HYPERLINK("http://dx.doi.org/10.1039/c9nr04421c","http://dx.doi.org/10.1039/c9nr04421c")</f>
        <v>http://dx.doi.org/10.1039/c9nr04421c</v>
      </c>
      <c r="BI83">
        <v>11</v>
      </c>
      <c r="BJ83" t="s">
        <v>1526</v>
      </c>
      <c r="BK83" t="s">
        <v>92</v>
      </c>
      <c r="BL83" t="s">
        <v>379</v>
      </c>
      <c r="BM83" t="s">
        <v>3210</v>
      </c>
      <c r="BN83">
        <v>31322633</v>
      </c>
      <c r="BR83" t="s">
        <v>3337</v>
      </c>
      <c r="BS83" t="s">
        <v>3211</v>
      </c>
      <c r="BT83" t="str">
        <f>HYPERLINK("https%3A%2F%2Fwww.webofscience.com%2Fwos%2Fwoscc%2Ffull-record%2FWOS:000484234700005","View Full Record in Web of Science")</f>
        <v>View Full Record in Web of Science</v>
      </c>
    </row>
    <row r="84" spans="1:72" ht="12">
      <c r="A84" t="s">
        <v>70</v>
      </c>
      <c r="B84" t="s">
        <v>3212</v>
      </c>
      <c r="F84" t="s">
        <v>3213</v>
      </c>
      <c r="I84" t="s">
        <v>3214</v>
      </c>
      <c r="J84" t="s">
        <v>785</v>
      </c>
      <c r="M84" t="s">
        <v>76</v>
      </c>
      <c r="N84" t="s">
        <v>100</v>
      </c>
      <c r="U84" t="s">
        <v>3215</v>
      </c>
      <c r="V84" t="s">
        <v>3216</v>
      </c>
      <c r="W84" t="s">
        <v>3217</v>
      </c>
      <c r="X84" t="s">
        <v>3218</v>
      </c>
      <c r="Y84" t="s">
        <v>3219</v>
      </c>
      <c r="Z84" t="s">
        <v>3220</v>
      </c>
      <c r="AA84" t="s">
        <v>3539</v>
      </c>
      <c r="AB84" t="s">
        <v>3221</v>
      </c>
      <c r="AC84" t="s">
        <v>3222</v>
      </c>
      <c r="AD84" t="s">
        <v>3223</v>
      </c>
      <c r="AE84" t="s">
        <v>3224</v>
      </c>
      <c r="AG84">
        <v>44</v>
      </c>
      <c r="AH84">
        <v>150</v>
      </c>
      <c r="AI84">
        <v>154</v>
      </c>
      <c r="AJ84">
        <v>50</v>
      </c>
      <c r="AK84">
        <v>568</v>
      </c>
      <c r="AL84" t="s">
        <v>792</v>
      </c>
      <c r="AM84" t="s">
        <v>340</v>
      </c>
      <c r="AN84" t="s">
        <v>793</v>
      </c>
      <c r="AO84" t="s">
        <v>794</v>
      </c>
      <c r="AP84" t="s">
        <v>795</v>
      </c>
      <c r="AR84" t="s">
        <v>796</v>
      </c>
      <c r="AS84" t="s">
        <v>797</v>
      </c>
      <c r="AT84" t="s">
        <v>3225</v>
      </c>
      <c r="AU84">
        <v>2019</v>
      </c>
      <c r="AV84">
        <v>141</v>
      </c>
      <c r="AW84">
        <v>30</v>
      </c>
      <c r="BB84">
        <v>12005</v>
      </c>
      <c r="BC84">
        <v>12010</v>
      </c>
      <c r="BE84" t="s">
        <v>3226</v>
      </c>
      <c r="BF84" t="str">
        <f>HYPERLINK("http://dx.doi.org/10.1021/jacs.9b04569","http://dx.doi.org/10.1021/jacs.9b04569")</f>
        <v>http://dx.doi.org/10.1021/jacs.9b04569</v>
      </c>
      <c r="BI84">
        <v>6</v>
      </c>
      <c r="BJ84" t="s">
        <v>171</v>
      </c>
      <c r="BK84" t="s">
        <v>92</v>
      </c>
      <c r="BL84" t="s">
        <v>172</v>
      </c>
      <c r="BM84" t="s">
        <v>3227</v>
      </c>
      <c r="BN84">
        <v>31276405</v>
      </c>
      <c r="BR84" t="s">
        <v>3337</v>
      </c>
      <c r="BS84" t="s">
        <v>3228</v>
      </c>
      <c r="BT84" t="str">
        <f>HYPERLINK("https%3A%2F%2Fwww.webofscience.com%2Fwos%2Fwoscc%2Ffull-record%2FWOS:000479018200042","View Full Record in Web of Science")</f>
        <v>View Full Record in Web of Science</v>
      </c>
    </row>
    <row r="85" spans="1:72" ht="12">
      <c r="A85" t="s">
        <v>70</v>
      </c>
      <c r="B85" t="s">
        <v>1328</v>
      </c>
      <c r="F85" t="s">
        <v>1329</v>
      </c>
      <c r="I85" t="s">
        <v>1330</v>
      </c>
      <c r="J85" t="s">
        <v>1331</v>
      </c>
      <c r="M85" t="s">
        <v>76</v>
      </c>
      <c r="N85" t="s">
        <v>100</v>
      </c>
      <c r="T85" t="s">
        <v>1332</v>
      </c>
      <c r="U85" t="s">
        <v>1333</v>
      </c>
      <c r="V85" t="s">
        <v>1334</v>
      </c>
      <c r="W85" t="s">
        <v>1335</v>
      </c>
      <c r="X85" t="s">
        <v>1336</v>
      </c>
      <c r="Y85" t="s">
        <v>1337</v>
      </c>
      <c r="Z85" t="s">
        <v>1338</v>
      </c>
      <c r="AA85" t="s">
        <v>3540</v>
      </c>
      <c r="AB85" t="s">
        <v>1339</v>
      </c>
      <c r="AC85" t="s">
        <v>1340</v>
      </c>
      <c r="AD85" t="s">
        <v>1341</v>
      </c>
      <c r="AE85" t="s">
        <v>1342</v>
      </c>
      <c r="AG85">
        <v>44</v>
      </c>
      <c r="AH85">
        <v>191</v>
      </c>
      <c r="AI85">
        <v>207</v>
      </c>
      <c r="AJ85">
        <v>176</v>
      </c>
      <c r="AK85">
        <v>1104</v>
      </c>
      <c r="AL85" t="s">
        <v>1343</v>
      </c>
      <c r="AM85" t="s">
        <v>1344</v>
      </c>
      <c r="AN85" t="s">
        <v>1345</v>
      </c>
      <c r="AO85" t="s">
        <v>1346</v>
      </c>
      <c r="AP85" t="s">
        <v>1347</v>
      </c>
      <c r="AR85" t="s">
        <v>1348</v>
      </c>
      <c r="AS85" t="s">
        <v>1349</v>
      </c>
      <c r="AT85" t="s">
        <v>1350</v>
      </c>
      <c r="AU85">
        <v>2019</v>
      </c>
      <c r="AV85">
        <v>57</v>
      </c>
      <c r="AW85">
        <v>12</v>
      </c>
      <c r="AZ85" t="s">
        <v>1351</v>
      </c>
      <c r="BB85">
        <v>3920</v>
      </c>
      <c r="BC85">
        <v>3934</v>
      </c>
      <c r="BE85" t="s">
        <v>1352</v>
      </c>
      <c r="BF85" t="str">
        <f>HYPERLINK("http://dx.doi.org/10.1080/00207543.2018.1552032","http://dx.doi.org/10.1080/00207543.2018.1552032")</f>
        <v>http://dx.doi.org/10.1080/00207543.2018.1552032</v>
      </c>
      <c r="BI85">
        <v>15</v>
      </c>
      <c r="BJ85" t="s">
        <v>1353</v>
      </c>
      <c r="BK85" t="s">
        <v>92</v>
      </c>
      <c r="BL85" t="s">
        <v>1354</v>
      </c>
      <c r="BM85" t="s">
        <v>1355</v>
      </c>
      <c r="BR85" t="s">
        <v>3337</v>
      </c>
      <c r="BS85" t="s">
        <v>1356</v>
      </c>
      <c r="BT85" t="str">
        <f>HYPERLINK("https%3A%2F%2Fwww.webofscience.com%2Fwos%2Fwoscc%2Ffull-record%2FWOS:000474250800009","View Full Record in Web of Science")</f>
        <v>View Full Record in Web of Science</v>
      </c>
    </row>
    <row r="86" spans="1:72" ht="12">
      <c r="A86" t="s">
        <v>70</v>
      </c>
      <c r="B86" t="s">
        <v>1357</v>
      </c>
      <c r="F86" t="s">
        <v>1358</v>
      </c>
      <c r="I86" t="s">
        <v>1359</v>
      </c>
      <c r="J86" t="s">
        <v>701</v>
      </c>
      <c r="M86" t="s">
        <v>76</v>
      </c>
      <c r="N86" t="s">
        <v>100</v>
      </c>
      <c r="T86" t="s">
        <v>1360</v>
      </c>
      <c r="U86" t="s">
        <v>1361</v>
      </c>
      <c r="V86" t="s">
        <v>1362</v>
      </c>
      <c r="W86" t="s">
        <v>1363</v>
      </c>
      <c r="X86" t="s">
        <v>3541</v>
      </c>
      <c r="Y86" t="s">
        <v>1364</v>
      </c>
      <c r="Z86" t="s">
        <v>1365</v>
      </c>
      <c r="AA86" t="s">
        <v>3502</v>
      </c>
      <c r="AB86" t="s">
        <v>3542</v>
      </c>
      <c r="AC86" t="s">
        <v>1367</v>
      </c>
      <c r="AD86" t="s">
        <v>1368</v>
      </c>
      <c r="AE86" t="s">
        <v>1369</v>
      </c>
      <c r="AG86">
        <v>57</v>
      </c>
      <c r="AH86">
        <v>204</v>
      </c>
      <c r="AI86">
        <v>205</v>
      </c>
      <c r="AJ86">
        <v>7</v>
      </c>
      <c r="AK86">
        <v>98</v>
      </c>
      <c r="AL86" t="s">
        <v>1370</v>
      </c>
      <c r="AM86" t="s">
        <v>134</v>
      </c>
      <c r="AN86" t="s">
        <v>1371</v>
      </c>
      <c r="AO86" t="s">
        <v>713</v>
      </c>
      <c r="AP86" t="s">
        <v>714</v>
      </c>
      <c r="AR86" t="s">
        <v>715</v>
      </c>
      <c r="AS86" t="s">
        <v>716</v>
      </c>
      <c r="AT86" t="s">
        <v>1372</v>
      </c>
      <c r="AU86">
        <v>2019</v>
      </c>
      <c r="AV86">
        <v>668</v>
      </c>
      <c r="BB86">
        <v>1328</v>
      </c>
      <c r="BC86">
        <v>1338</v>
      </c>
      <c r="BE86" t="s">
        <v>1373</v>
      </c>
      <c r="BF86" t="str">
        <f>HYPERLINK("http://dx.doi.org/10.1016/j.scitotenv.2019.02.063","http://dx.doi.org/10.1016/j.scitotenv.2019.02.063")</f>
        <v>http://dx.doi.org/10.1016/j.scitotenv.2019.02.063</v>
      </c>
      <c r="BI86">
        <v>11</v>
      </c>
      <c r="BJ86" t="s">
        <v>116</v>
      </c>
      <c r="BK86" t="s">
        <v>143</v>
      </c>
      <c r="BL86" t="s">
        <v>117</v>
      </c>
      <c r="BM86" t="s">
        <v>1374</v>
      </c>
      <c r="BN86">
        <v>30846196</v>
      </c>
      <c r="BO86" t="s">
        <v>1066</v>
      </c>
      <c r="BR86" t="s">
        <v>3337</v>
      </c>
      <c r="BS86" t="s">
        <v>1375</v>
      </c>
      <c r="BT86" t="str">
        <f>HYPERLINK("https%3A%2F%2Fwww.webofscience.com%2Fwos%2Fwoscc%2Ffull-record%2FWOS:000462776800122","View Full Record in Web of Science")</f>
        <v>View Full Record in Web of Science</v>
      </c>
    </row>
    <row r="87" spans="1:72" ht="12">
      <c r="A87" t="s">
        <v>70</v>
      </c>
      <c r="B87" t="s">
        <v>1377</v>
      </c>
      <c r="F87" t="s">
        <v>1378</v>
      </c>
      <c r="I87" t="s">
        <v>1379</v>
      </c>
      <c r="J87" t="s">
        <v>1380</v>
      </c>
      <c r="M87" t="s">
        <v>76</v>
      </c>
      <c r="N87" t="s">
        <v>100</v>
      </c>
      <c r="T87" t="s">
        <v>1381</v>
      </c>
      <c r="U87" t="s">
        <v>1382</v>
      </c>
      <c r="V87" t="s">
        <v>1383</v>
      </c>
      <c r="W87" t="s">
        <v>1384</v>
      </c>
      <c r="X87" t="s">
        <v>1385</v>
      </c>
      <c r="Y87" t="s">
        <v>1386</v>
      </c>
      <c r="Z87" t="s">
        <v>1387</v>
      </c>
      <c r="AB87" t="s">
        <v>3543</v>
      </c>
      <c r="AC87" t="s">
        <v>1388</v>
      </c>
      <c r="AD87" t="s">
        <v>1389</v>
      </c>
      <c r="AE87" t="s">
        <v>1390</v>
      </c>
      <c r="AG87">
        <v>48</v>
      </c>
      <c r="AH87">
        <v>190</v>
      </c>
      <c r="AI87">
        <v>195</v>
      </c>
      <c r="AJ87">
        <v>30</v>
      </c>
      <c r="AK87">
        <v>267</v>
      </c>
      <c r="AL87" t="s">
        <v>1391</v>
      </c>
      <c r="AM87" t="s">
        <v>353</v>
      </c>
      <c r="AN87" t="s">
        <v>1392</v>
      </c>
      <c r="AO87" t="s">
        <v>1393</v>
      </c>
      <c r="AP87" t="s">
        <v>1394</v>
      </c>
      <c r="AR87" t="s">
        <v>1395</v>
      </c>
      <c r="AS87" t="s">
        <v>1396</v>
      </c>
      <c r="AT87" t="s">
        <v>1397</v>
      </c>
      <c r="AU87">
        <v>2019</v>
      </c>
      <c r="AV87">
        <v>121</v>
      </c>
      <c r="BB87">
        <v>1</v>
      </c>
      <c r="BC87">
        <v>17</v>
      </c>
      <c r="BE87" t="s">
        <v>1398</v>
      </c>
      <c r="BF87" t="str">
        <f>HYPERLINK("http://dx.doi.org/10.1016/j.eswa.2018.12.010","http://dx.doi.org/10.1016/j.eswa.2018.12.010")</f>
        <v>http://dx.doi.org/10.1016/j.eswa.2018.12.010</v>
      </c>
      <c r="BI87">
        <v>17</v>
      </c>
      <c r="BJ87" t="s">
        <v>1399</v>
      </c>
      <c r="BK87" t="s">
        <v>92</v>
      </c>
      <c r="BL87" t="s">
        <v>1400</v>
      </c>
      <c r="BM87" t="s">
        <v>1401</v>
      </c>
      <c r="BR87" t="s">
        <v>3337</v>
      </c>
      <c r="BS87" t="s">
        <v>1402</v>
      </c>
      <c r="BT87" t="str">
        <f>HYPERLINK("https%3A%2F%2Fwww.webofscience.com%2Fwos%2Fwoscc%2Ffull-record%2FWOS:000457664700001","View Full Record in Web of Science")</f>
        <v>View Full Record in Web of Science</v>
      </c>
    </row>
    <row r="88" spans="1:72" ht="12">
      <c r="A88" t="s">
        <v>70</v>
      </c>
      <c r="B88" t="s">
        <v>1403</v>
      </c>
      <c r="F88" t="s">
        <v>1404</v>
      </c>
      <c r="I88" t="s">
        <v>1405</v>
      </c>
      <c r="J88" t="s">
        <v>983</v>
      </c>
      <c r="M88" t="s">
        <v>76</v>
      </c>
      <c r="N88" t="s">
        <v>100</v>
      </c>
      <c r="T88" t="s">
        <v>1406</v>
      </c>
      <c r="U88" t="s">
        <v>1407</v>
      </c>
      <c r="V88" t="s">
        <v>1408</v>
      </c>
      <c r="W88" t="s">
        <v>1409</v>
      </c>
      <c r="X88" t="s">
        <v>1410</v>
      </c>
      <c r="Y88" t="s">
        <v>1411</v>
      </c>
      <c r="Z88" t="s">
        <v>1412</v>
      </c>
      <c r="AA88" t="s">
        <v>1413</v>
      </c>
      <c r="AB88" t="s">
        <v>1414</v>
      </c>
      <c r="AC88" t="s">
        <v>1415</v>
      </c>
      <c r="AD88" t="s">
        <v>1416</v>
      </c>
      <c r="AE88" t="s">
        <v>1417</v>
      </c>
      <c r="AG88">
        <v>96</v>
      </c>
      <c r="AH88">
        <v>168</v>
      </c>
      <c r="AI88">
        <v>170</v>
      </c>
      <c r="AJ88">
        <v>44</v>
      </c>
      <c r="AK88">
        <v>329</v>
      </c>
      <c r="AL88" t="s">
        <v>642</v>
      </c>
      <c r="AM88" t="s">
        <v>643</v>
      </c>
      <c r="AN88" t="s">
        <v>644</v>
      </c>
      <c r="AO88" t="s">
        <v>993</v>
      </c>
      <c r="AP88" t="s">
        <v>994</v>
      </c>
      <c r="AR88" t="s">
        <v>995</v>
      </c>
      <c r="AS88" t="s">
        <v>996</v>
      </c>
      <c r="AT88" t="s">
        <v>89</v>
      </c>
      <c r="AU88">
        <v>2019</v>
      </c>
      <c r="AV88">
        <v>361</v>
      </c>
      <c r="BB88">
        <v>559</v>
      </c>
      <c r="BC88">
        <v>570</v>
      </c>
      <c r="BE88" t="s">
        <v>1418</v>
      </c>
      <c r="BF88" t="str">
        <f>HYPERLINK("http://dx.doi.org/10.1016/j.cej.2018.11.185","http://dx.doi.org/10.1016/j.cej.2018.11.185")</f>
        <v>http://dx.doi.org/10.1016/j.cej.2018.11.185</v>
      </c>
      <c r="BI88">
        <v>12</v>
      </c>
      <c r="BJ88" t="s">
        <v>999</v>
      </c>
      <c r="BK88" t="s">
        <v>92</v>
      </c>
      <c r="BL88" t="s">
        <v>1000</v>
      </c>
      <c r="BM88" t="s">
        <v>1419</v>
      </c>
      <c r="BR88" t="s">
        <v>3337</v>
      </c>
      <c r="BS88" t="s">
        <v>1420</v>
      </c>
      <c r="BT88" t="str">
        <f>HYPERLINK("https%3A%2F%2Fwww.webofscience.com%2Fwos%2Fwoscc%2Ffull-record%2FWOS:000457096400056","View Full Record in Web of Science")</f>
        <v>View Full Record in Web of Science</v>
      </c>
    </row>
    <row r="89" spans="1:72" ht="12">
      <c r="A89" t="s">
        <v>70</v>
      </c>
      <c r="B89" t="s">
        <v>1421</v>
      </c>
      <c r="F89" t="s">
        <v>1422</v>
      </c>
      <c r="I89" t="s">
        <v>1423</v>
      </c>
      <c r="J89" t="s">
        <v>620</v>
      </c>
      <c r="M89" t="s">
        <v>76</v>
      </c>
      <c r="N89" t="s">
        <v>100</v>
      </c>
      <c r="T89" t="s">
        <v>1424</v>
      </c>
      <c r="U89" t="s">
        <v>1425</v>
      </c>
      <c r="V89" t="s">
        <v>1426</v>
      </c>
      <c r="W89" t="s">
        <v>1427</v>
      </c>
      <c r="X89" t="s">
        <v>1428</v>
      </c>
      <c r="Y89" t="s">
        <v>1429</v>
      </c>
      <c r="Z89" t="s">
        <v>1430</v>
      </c>
      <c r="AA89" t="s">
        <v>3229</v>
      </c>
      <c r="AB89" t="s">
        <v>3544</v>
      </c>
      <c r="AC89" t="s">
        <v>1431</v>
      </c>
      <c r="AD89" t="s">
        <v>1432</v>
      </c>
      <c r="AE89" t="s">
        <v>1433</v>
      </c>
      <c r="AG89">
        <v>350</v>
      </c>
      <c r="AH89">
        <v>207</v>
      </c>
      <c r="AI89">
        <v>218</v>
      </c>
      <c r="AJ89">
        <v>46</v>
      </c>
      <c r="AK89">
        <v>290</v>
      </c>
      <c r="AL89" t="s">
        <v>352</v>
      </c>
      <c r="AM89" t="s">
        <v>353</v>
      </c>
      <c r="AN89" t="s">
        <v>354</v>
      </c>
      <c r="AO89" t="s">
        <v>622</v>
      </c>
      <c r="AP89" t="s">
        <v>623</v>
      </c>
      <c r="AR89" t="s">
        <v>624</v>
      </c>
      <c r="AS89" t="s">
        <v>625</v>
      </c>
      <c r="AT89" t="s">
        <v>89</v>
      </c>
      <c r="AU89">
        <v>2019</v>
      </c>
      <c r="AV89">
        <v>239</v>
      </c>
      <c r="BB89">
        <v>1190</v>
      </c>
      <c r="BC89">
        <v>1211</v>
      </c>
      <c r="BE89" t="s">
        <v>1434</v>
      </c>
      <c r="BF89" t="str">
        <f>HYPERLINK("http://dx.doi.org/10.1016/j.apenergy.2019.01.244","http://dx.doi.org/10.1016/j.apenergy.2019.01.244")</f>
        <v>http://dx.doi.org/10.1016/j.apenergy.2019.01.244</v>
      </c>
      <c r="BI89">
        <v>22</v>
      </c>
      <c r="BJ89" t="s">
        <v>402</v>
      </c>
      <c r="BK89" t="s">
        <v>92</v>
      </c>
      <c r="BL89" t="s">
        <v>271</v>
      </c>
      <c r="BM89" t="s">
        <v>1435</v>
      </c>
      <c r="BR89" t="s">
        <v>3337</v>
      </c>
      <c r="BS89" t="s">
        <v>1436</v>
      </c>
      <c r="BT89" t="str">
        <f>HYPERLINK("https%3A%2F%2Fwww.webofscience.com%2Fwos%2Fwoscc%2Ffull-record%2FWOS:000462690100091","View Full Record in Web of Science")</f>
        <v>View Full Record in Web of Science</v>
      </c>
    </row>
    <row r="90" spans="1:72" ht="12">
      <c r="A90" t="s">
        <v>70</v>
      </c>
      <c r="B90" t="s">
        <v>1437</v>
      </c>
      <c r="F90" t="s">
        <v>1438</v>
      </c>
      <c r="I90" t="s">
        <v>1439</v>
      </c>
      <c r="J90" t="s">
        <v>1440</v>
      </c>
      <c r="M90" t="s">
        <v>76</v>
      </c>
      <c r="N90" t="s">
        <v>100</v>
      </c>
      <c r="T90" t="s">
        <v>1441</v>
      </c>
      <c r="U90" t="s">
        <v>1442</v>
      </c>
      <c r="V90" t="s">
        <v>1443</v>
      </c>
      <c r="W90" t="s">
        <v>1444</v>
      </c>
      <c r="X90" t="s">
        <v>1445</v>
      </c>
      <c r="Y90" t="s">
        <v>1446</v>
      </c>
      <c r="Z90" t="s">
        <v>1447</v>
      </c>
      <c r="AA90" t="s">
        <v>2903</v>
      </c>
      <c r="AB90" t="s">
        <v>2904</v>
      </c>
      <c r="AC90" t="s">
        <v>1448</v>
      </c>
      <c r="AD90" t="s">
        <v>1449</v>
      </c>
      <c r="AE90" t="s">
        <v>1450</v>
      </c>
      <c r="AG90">
        <v>29</v>
      </c>
      <c r="AH90">
        <v>155</v>
      </c>
      <c r="AI90">
        <v>157</v>
      </c>
      <c r="AJ90">
        <v>51</v>
      </c>
      <c r="AK90">
        <v>583</v>
      </c>
      <c r="AL90" t="s">
        <v>1451</v>
      </c>
      <c r="AM90" t="s">
        <v>261</v>
      </c>
      <c r="AN90" t="s">
        <v>1452</v>
      </c>
      <c r="AO90" t="s">
        <v>1453</v>
      </c>
      <c r="AP90" t="s">
        <v>1454</v>
      </c>
      <c r="AR90" t="s">
        <v>1455</v>
      </c>
      <c r="AS90" t="s">
        <v>1456</v>
      </c>
      <c r="AT90" t="s">
        <v>139</v>
      </c>
      <c r="AU90">
        <v>2019</v>
      </c>
      <c r="AV90">
        <v>12</v>
      </c>
      <c r="AW90">
        <v>4</v>
      </c>
      <c r="BB90">
        <v>815</v>
      </c>
      <c r="BC90">
        <v>821</v>
      </c>
      <c r="BE90" t="s">
        <v>1457</v>
      </c>
      <c r="BF90" t="str">
        <f>HYPERLINK("http://dx.doi.org/10.1007/s12274-019-2293-z","http://dx.doi.org/10.1007/s12274-019-2293-z")</f>
        <v>http://dx.doi.org/10.1007/s12274-019-2293-z</v>
      </c>
      <c r="BI90">
        <v>7</v>
      </c>
      <c r="BJ90" t="s">
        <v>1458</v>
      </c>
      <c r="BK90" t="s">
        <v>92</v>
      </c>
      <c r="BL90" t="s">
        <v>379</v>
      </c>
      <c r="BM90" t="s">
        <v>1459</v>
      </c>
      <c r="BO90" t="s">
        <v>2085</v>
      </c>
      <c r="BR90" t="s">
        <v>3337</v>
      </c>
      <c r="BS90" t="s">
        <v>1460</v>
      </c>
      <c r="BT90" t="str">
        <f>HYPERLINK("https%3A%2F%2Fwww.webofscience.com%2Fwos%2Fwoscc%2Ffull-record%2FWOS:000463003600013","View Full Record in Web of Science")</f>
        <v>View Full Record in Web of Science</v>
      </c>
    </row>
    <row r="91" spans="1:72" ht="12">
      <c r="A91" t="s">
        <v>70</v>
      </c>
      <c r="B91" t="s">
        <v>1461</v>
      </c>
      <c r="F91" t="s">
        <v>1462</v>
      </c>
      <c r="I91" t="s">
        <v>1463</v>
      </c>
      <c r="J91" t="s">
        <v>1263</v>
      </c>
      <c r="M91" t="s">
        <v>76</v>
      </c>
      <c r="N91" t="s">
        <v>100</v>
      </c>
      <c r="T91" t="s">
        <v>1464</v>
      </c>
      <c r="U91" t="s">
        <v>1465</v>
      </c>
      <c r="V91" t="s">
        <v>1466</v>
      </c>
      <c r="W91" t="s">
        <v>1467</v>
      </c>
      <c r="X91" t="s">
        <v>1468</v>
      </c>
      <c r="Y91" t="s">
        <v>1469</v>
      </c>
      <c r="Z91" t="s">
        <v>1470</v>
      </c>
      <c r="AA91" t="s">
        <v>3545</v>
      </c>
      <c r="AB91" t="s">
        <v>3546</v>
      </c>
      <c r="AC91" t="s">
        <v>3547</v>
      </c>
      <c r="AD91" t="s">
        <v>3548</v>
      </c>
      <c r="AE91" t="s">
        <v>1471</v>
      </c>
      <c r="AG91">
        <v>142</v>
      </c>
      <c r="AH91">
        <v>188</v>
      </c>
      <c r="AI91">
        <v>191</v>
      </c>
      <c r="AJ91">
        <v>50</v>
      </c>
      <c r="AK91">
        <v>768</v>
      </c>
      <c r="AL91" t="s">
        <v>162</v>
      </c>
      <c r="AM91" t="s">
        <v>163</v>
      </c>
      <c r="AN91" t="s">
        <v>164</v>
      </c>
      <c r="AO91" t="s">
        <v>1273</v>
      </c>
      <c r="AP91" t="s">
        <v>1274</v>
      </c>
      <c r="AR91" t="s">
        <v>1275</v>
      </c>
      <c r="AS91" t="s">
        <v>1276</v>
      </c>
      <c r="AT91" t="s">
        <v>1472</v>
      </c>
      <c r="AU91">
        <v>2019</v>
      </c>
      <c r="AV91">
        <v>31</v>
      </c>
      <c r="AW91">
        <v>13</v>
      </c>
      <c r="BD91">
        <v>1805252</v>
      </c>
      <c r="BE91" t="s">
        <v>1473</v>
      </c>
      <c r="BF91" t="str">
        <f>HYPERLINK("http://dx.doi.org/10.1002/adma.201805252","http://dx.doi.org/10.1002/adma.201805252")</f>
        <v>http://dx.doi.org/10.1002/adma.201805252</v>
      </c>
      <c r="BI91">
        <v>16</v>
      </c>
      <c r="BJ91" t="s">
        <v>378</v>
      </c>
      <c r="BK91" t="s">
        <v>92</v>
      </c>
      <c r="BL91" t="s">
        <v>379</v>
      </c>
      <c r="BM91" t="s">
        <v>1474</v>
      </c>
      <c r="BN91">
        <v>30536475</v>
      </c>
      <c r="BR91" t="s">
        <v>3337</v>
      </c>
      <c r="BS91" t="s">
        <v>1475</v>
      </c>
      <c r="BT91" t="str">
        <f>HYPERLINK("https%3A%2F%2Fwww.webofscience.com%2Fwos%2Fwoscc%2Ffull-record%2FWOS:000463970200014","View Full Record in Web of Science")</f>
        <v>View Full Record in Web of Science</v>
      </c>
    </row>
    <row r="92" spans="1:72" ht="12">
      <c r="A92" t="s">
        <v>70</v>
      </c>
      <c r="B92" t="s">
        <v>1476</v>
      </c>
      <c r="F92" t="s">
        <v>1477</v>
      </c>
      <c r="I92" t="s">
        <v>1478</v>
      </c>
      <c r="J92" t="s">
        <v>701</v>
      </c>
      <c r="M92" t="s">
        <v>76</v>
      </c>
      <c r="N92" t="s">
        <v>100</v>
      </c>
      <c r="T92" t="s">
        <v>1479</v>
      </c>
      <c r="U92" t="s">
        <v>1480</v>
      </c>
      <c r="V92" t="s">
        <v>1481</v>
      </c>
      <c r="W92" t="s">
        <v>1482</v>
      </c>
      <c r="X92" t="s">
        <v>1483</v>
      </c>
      <c r="Y92" t="s">
        <v>1484</v>
      </c>
      <c r="Z92" t="s">
        <v>1485</v>
      </c>
      <c r="AA92" t="s">
        <v>3549</v>
      </c>
      <c r="AB92" t="s">
        <v>1486</v>
      </c>
      <c r="AC92" t="s">
        <v>1487</v>
      </c>
      <c r="AD92" t="s">
        <v>3550</v>
      </c>
      <c r="AE92" t="s">
        <v>1488</v>
      </c>
      <c r="AG92">
        <v>76</v>
      </c>
      <c r="AH92">
        <v>234</v>
      </c>
      <c r="AI92">
        <v>234</v>
      </c>
      <c r="AJ92">
        <v>4</v>
      </c>
      <c r="AK92">
        <v>71</v>
      </c>
      <c r="AL92" t="s">
        <v>1370</v>
      </c>
      <c r="AM92" t="s">
        <v>134</v>
      </c>
      <c r="AN92" t="s">
        <v>1371</v>
      </c>
      <c r="AO92" t="s">
        <v>713</v>
      </c>
      <c r="AP92" t="s">
        <v>714</v>
      </c>
      <c r="AR92" t="s">
        <v>715</v>
      </c>
      <c r="AS92" t="s">
        <v>716</v>
      </c>
      <c r="AT92" t="s">
        <v>1489</v>
      </c>
      <c r="AU92">
        <v>2019</v>
      </c>
      <c r="AV92">
        <v>656</v>
      </c>
      <c r="BB92">
        <v>165</v>
      </c>
      <c r="BC92">
        <v>173</v>
      </c>
      <c r="BE92" t="s">
        <v>1490</v>
      </c>
      <c r="BF92" t="str">
        <f>HYPERLINK("http://dx.doi.org/10.1016/j.scitotenv.2018.11.354","http://dx.doi.org/10.1016/j.scitotenv.2018.11.354")</f>
        <v>http://dx.doi.org/10.1016/j.scitotenv.2018.11.354</v>
      </c>
      <c r="BI92">
        <v>9</v>
      </c>
      <c r="BJ92" t="s">
        <v>116</v>
      </c>
      <c r="BK92" t="s">
        <v>143</v>
      </c>
      <c r="BL92" t="s">
        <v>117</v>
      </c>
      <c r="BM92" t="s">
        <v>1491</v>
      </c>
      <c r="BN92">
        <v>30504018</v>
      </c>
      <c r="BR92" t="s">
        <v>3337</v>
      </c>
      <c r="BS92" t="s">
        <v>1492</v>
      </c>
      <c r="BT92" t="str">
        <f>HYPERLINK("https%3A%2F%2Fwww.webofscience.com%2Fwos%2Fwoscc%2Ffull-record%2FWOS:000455039600017","View Full Record in Web of Science")</f>
        <v>View Full Record in Web of Science</v>
      </c>
    </row>
    <row r="93" spans="1:72" ht="12">
      <c r="A93" t="s">
        <v>70</v>
      </c>
      <c r="B93" t="s">
        <v>1493</v>
      </c>
      <c r="F93" t="s">
        <v>1494</v>
      </c>
      <c r="I93" t="s">
        <v>1495</v>
      </c>
      <c r="J93" t="s">
        <v>458</v>
      </c>
      <c r="M93" t="s">
        <v>76</v>
      </c>
      <c r="N93" t="s">
        <v>100</v>
      </c>
      <c r="U93" t="s">
        <v>1496</v>
      </c>
      <c r="V93" t="s">
        <v>1497</v>
      </c>
      <c r="W93" t="s">
        <v>1498</v>
      </c>
      <c r="X93" t="s">
        <v>3551</v>
      </c>
      <c r="Y93" t="s">
        <v>1499</v>
      </c>
      <c r="Z93" t="s">
        <v>1500</v>
      </c>
      <c r="AA93" t="s">
        <v>3552</v>
      </c>
      <c r="AB93" t="s">
        <v>3553</v>
      </c>
      <c r="AC93" t="s">
        <v>1501</v>
      </c>
      <c r="AD93" t="s">
        <v>1502</v>
      </c>
      <c r="AE93" t="s">
        <v>1503</v>
      </c>
      <c r="AG93">
        <v>64</v>
      </c>
      <c r="AH93">
        <v>434</v>
      </c>
      <c r="AI93">
        <v>438</v>
      </c>
      <c r="AJ93">
        <v>71</v>
      </c>
      <c r="AK93">
        <v>440</v>
      </c>
      <c r="AL93" t="s">
        <v>468</v>
      </c>
      <c r="AM93" t="s">
        <v>469</v>
      </c>
      <c r="AN93" t="s">
        <v>470</v>
      </c>
      <c r="AP93" t="s">
        <v>471</v>
      </c>
      <c r="AR93" t="s">
        <v>472</v>
      </c>
      <c r="AS93" t="s">
        <v>473</v>
      </c>
      <c r="AT93" t="s">
        <v>1504</v>
      </c>
      <c r="AU93">
        <v>2019</v>
      </c>
      <c r="AV93">
        <v>10</v>
      </c>
      <c r="BD93">
        <v>815</v>
      </c>
      <c r="BE93" t="s">
        <v>1505</v>
      </c>
      <c r="BF93" t="str">
        <f>HYPERLINK("http://dx.doi.org/10.1038/s41467-019-08507-4","http://dx.doi.org/10.1038/s41467-019-08507-4")</f>
        <v>http://dx.doi.org/10.1038/s41467-019-08507-4</v>
      </c>
      <c r="BI93">
        <v>11</v>
      </c>
      <c r="BJ93" t="s">
        <v>476</v>
      </c>
      <c r="BK93" t="s">
        <v>92</v>
      </c>
      <c r="BL93" t="s">
        <v>477</v>
      </c>
      <c r="BM93" t="s">
        <v>1506</v>
      </c>
      <c r="BN93">
        <v>30778061</v>
      </c>
      <c r="BO93" t="s">
        <v>956</v>
      </c>
      <c r="BR93" t="s">
        <v>3337</v>
      </c>
      <c r="BS93" t="s">
        <v>1507</v>
      </c>
      <c r="BT93" t="str">
        <f>HYPERLINK("https%3A%2F%2Fwww.webofscience.com%2Fwos%2Fwoscc%2Ffull-record%2FWOS:000458864600018","View Full Record in Web of Science")</f>
        <v>View Full Record in Web of Science</v>
      </c>
    </row>
    <row r="94" spans="1:72" ht="12">
      <c r="A94" t="s">
        <v>70</v>
      </c>
      <c r="B94" t="s">
        <v>1508</v>
      </c>
      <c r="F94" t="s">
        <v>1509</v>
      </c>
      <c r="I94" t="s">
        <v>1510</v>
      </c>
      <c r="J94" t="s">
        <v>1511</v>
      </c>
      <c r="M94" t="s">
        <v>76</v>
      </c>
      <c r="N94" t="s">
        <v>77</v>
      </c>
      <c r="U94" t="s">
        <v>1512</v>
      </c>
      <c r="V94" t="s">
        <v>1513</v>
      </c>
      <c r="W94" t="s">
        <v>1514</v>
      </c>
      <c r="X94" t="s">
        <v>1515</v>
      </c>
      <c r="Y94" t="s">
        <v>1516</v>
      </c>
      <c r="Z94" t="s">
        <v>1517</v>
      </c>
      <c r="AA94" t="s">
        <v>3554</v>
      </c>
      <c r="AB94" t="s">
        <v>3555</v>
      </c>
      <c r="AC94" t="s">
        <v>1518</v>
      </c>
      <c r="AD94" t="s">
        <v>1519</v>
      </c>
      <c r="AE94" t="s">
        <v>1520</v>
      </c>
      <c r="AG94">
        <v>284</v>
      </c>
      <c r="AH94">
        <v>110</v>
      </c>
      <c r="AI94">
        <v>109</v>
      </c>
      <c r="AJ94">
        <v>25</v>
      </c>
      <c r="AK94">
        <v>667</v>
      </c>
      <c r="AL94" t="s">
        <v>82</v>
      </c>
      <c r="AM94" t="s">
        <v>83</v>
      </c>
      <c r="AN94" t="s">
        <v>84</v>
      </c>
      <c r="AO94" t="s">
        <v>1521</v>
      </c>
      <c r="AP94" t="s">
        <v>1522</v>
      </c>
      <c r="AR94" t="s">
        <v>1511</v>
      </c>
      <c r="AS94" t="s">
        <v>1523</v>
      </c>
      <c r="AT94" t="s">
        <v>1524</v>
      </c>
      <c r="AU94">
        <v>2019</v>
      </c>
      <c r="AV94">
        <v>11</v>
      </c>
      <c r="AW94">
        <v>4</v>
      </c>
      <c r="BB94">
        <v>1475</v>
      </c>
      <c r="BC94">
        <v>1504</v>
      </c>
      <c r="BE94" t="s">
        <v>1525</v>
      </c>
      <c r="BF94" t="str">
        <f>HYPERLINK("http://dx.doi.org/10.1039/c8nr08738e","http://dx.doi.org/10.1039/c8nr08738e")</f>
        <v>http://dx.doi.org/10.1039/c8nr08738e</v>
      </c>
      <c r="BI94">
        <v>30</v>
      </c>
      <c r="BJ94" t="s">
        <v>1526</v>
      </c>
      <c r="BK94" t="s">
        <v>92</v>
      </c>
      <c r="BL94" t="s">
        <v>379</v>
      </c>
      <c r="BM94" t="s">
        <v>1527</v>
      </c>
      <c r="BN94">
        <v>30620019</v>
      </c>
      <c r="BR94" t="s">
        <v>3337</v>
      </c>
      <c r="BS94" t="s">
        <v>1528</v>
      </c>
      <c r="BT94" t="str">
        <f>HYPERLINK("https%3A%2F%2Fwww.webofscience.com%2Fwos%2Fwoscc%2Ffull-record%2FWOS:000459910900001","View Full Record in Web of Science")</f>
        <v>View Full Record in Web of Science</v>
      </c>
    </row>
    <row r="95" spans="1:72" ht="12">
      <c r="A95" t="s">
        <v>70</v>
      </c>
      <c r="B95" t="s">
        <v>3230</v>
      </c>
      <c r="F95" t="s">
        <v>3231</v>
      </c>
      <c r="I95" t="s">
        <v>3232</v>
      </c>
      <c r="J95" t="s">
        <v>1946</v>
      </c>
      <c r="M95" t="s">
        <v>76</v>
      </c>
      <c r="N95" t="s">
        <v>100</v>
      </c>
      <c r="T95" t="s">
        <v>3233</v>
      </c>
      <c r="U95" t="s">
        <v>3234</v>
      </c>
      <c r="V95" t="s">
        <v>3235</v>
      </c>
      <c r="W95" t="s">
        <v>3236</v>
      </c>
      <c r="X95" t="s">
        <v>3237</v>
      </c>
      <c r="Y95" t="s">
        <v>3238</v>
      </c>
      <c r="Z95" t="s">
        <v>3239</v>
      </c>
      <c r="AA95" t="s">
        <v>3556</v>
      </c>
      <c r="AB95" t="s">
        <v>3240</v>
      </c>
      <c r="AC95" t="s">
        <v>3241</v>
      </c>
      <c r="AD95" t="s">
        <v>3242</v>
      </c>
      <c r="AE95" t="s">
        <v>3243</v>
      </c>
      <c r="AG95">
        <v>53</v>
      </c>
      <c r="AH95">
        <v>182</v>
      </c>
      <c r="AI95">
        <v>186</v>
      </c>
      <c r="AJ95">
        <v>42</v>
      </c>
      <c r="AK95">
        <v>375</v>
      </c>
      <c r="AL95" t="s">
        <v>792</v>
      </c>
      <c r="AM95" t="s">
        <v>340</v>
      </c>
      <c r="AN95" t="s">
        <v>793</v>
      </c>
      <c r="AO95" t="s">
        <v>1957</v>
      </c>
      <c r="AP95" t="s">
        <v>1958</v>
      </c>
      <c r="AR95" t="s">
        <v>1959</v>
      </c>
      <c r="AS95" t="s">
        <v>1960</v>
      </c>
      <c r="AT95" t="s">
        <v>3244</v>
      </c>
      <c r="AU95">
        <v>2019</v>
      </c>
      <c r="AV95">
        <v>11</v>
      </c>
      <c r="AW95">
        <v>1</v>
      </c>
      <c r="BB95">
        <v>730</v>
      </c>
      <c r="BC95">
        <v>739</v>
      </c>
      <c r="BE95" t="s">
        <v>3245</v>
      </c>
      <c r="BF95" t="str">
        <f>HYPERLINK("http://dx.doi.org/10.1021/acsami.8b17062","http://dx.doi.org/10.1021/acsami.8b17062")</f>
        <v>http://dx.doi.org/10.1021/acsami.8b17062</v>
      </c>
      <c r="BI95">
        <v>10</v>
      </c>
      <c r="BJ95" t="s">
        <v>1256</v>
      </c>
      <c r="BK95" t="s">
        <v>92</v>
      </c>
      <c r="BL95" t="s">
        <v>1257</v>
      </c>
      <c r="BM95" t="s">
        <v>3246</v>
      </c>
      <c r="BN95">
        <v>30523684</v>
      </c>
      <c r="BR95" t="s">
        <v>3337</v>
      </c>
      <c r="BS95" t="s">
        <v>3247</v>
      </c>
      <c r="BT95" t="str">
        <f>HYPERLINK("https%3A%2F%2Fwww.webofscience.com%2Fwos%2Fwoscc%2Ffull-record%2FWOS:000455561200076","View Full Record in Web of Science")</f>
        <v>View Full Record in Web of Science</v>
      </c>
    </row>
    <row r="96" spans="1:72" ht="12">
      <c r="A96" t="s">
        <v>70</v>
      </c>
      <c r="B96" t="s">
        <v>1529</v>
      </c>
      <c r="F96" t="s">
        <v>1530</v>
      </c>
      <c r="I96" t="s">
        <v>1531</v>
      </c>
      <c r="J96" t="s">
        <v>701</v>
      </c>
      <c r="M96" t="s">
        <v>76</v>
      </c>
      <c r="N96" t="s">
        <v>100</v>
      </c>
      <c r="T96" t="s">
        <v>1532</v>
      </c>
      <c r="U96" t="s">
        <v>1533</v>
      </c>
      <c r="V96" t="s">
        <v>1534</v>
      </c>
      <c r="W96" t="s">
        <v>1535</v>
      </c>
      <c r="X96" t="s">
        <v>1536</v>
      </c>
      <c r="Y96" t="s">
        <v>1537</v>
      </c>
      <c r="Z96" t="s">
        <v>1538</v>
      </c>
      <c r="AA96" t="s">
        <v>1539</v>
      </c>
      <c r="AB96" t="s">
        <v>1540</v>
      </c>
      <c r="AC96" t="s">
        <v>1541</v>
      </c>
      <c r="AD96" t="s">
        <v>3557</v>
      </c>
      <c r="AE96" t="s">
        <v>1543</v>
      </c>
      <c r="AG96">
        <v>60</v>
      </c>
      <c r="AH96">
        <v>216</v>
      </c>
      <c r="AI96">
        <v>219</v>
      </c>
      <c r="AJ96">
        <v>8</v>
      </c>
      <c r="AK96">
        <v>141</v>
      </c>
      <c r="AL96" t="s">
        <v>1370</v>
      </c>
      <c r="AM96" t="s">
        <v>134</v>
      </c>
      <c r="AN96" t="s">
        <v>1371</v>
      </c>
      <c r="AO96" t="s">
        <v>713</v>
      </c>
      <c r="AP96" t="s">
        <v>714</v>
      </c>
      <c r="AR96" t="s">
        <v>715</v>
      </c>
      <c r="AS96" t="s">
        <v>716</v>
      </c>
      <c r="AT96" t="s">
        <v>1544</v>
      </c>
      <c r="AU96">
        <v>2018</v>
      </c>
      <c r="AV96">
        <v>640</v>
      </c>
      <c r="BB96">
        <v>293</v>
      </c>
      <c r="BC96">
        <v>302</v>
      </c>
      <c r="BE96" t="s">
        <v>1545</v>
      </c>
      <c r="BF96" t="str">
        <f>HYPERLINK("http://dx.doi.org/10.1016/j.scitotenv.2018.05.322","http://dx.doi.org/10.1016/j.scitotenv.2018.05.322")</f>
        <v>http://dx.doi.org/10.1016/j.scitotenv.2018.05.322</v>
      </c>
      <c r="BI96">
        <v>10</v>
      </c>
      <c r="BJ96" t="s">
        <v>116</v>
      </c>
      <c r="BK96" t="s">
        <v>143</v>
      </c>
      <c r="BL96" t="s">
        <v>117</v>
      </c>
      <c r="BM96" t="s">
        <v>1546</v>
      </c>
      <c r="BN96">
        <v>29860004</v>
      </c>
      <c r="BR96" t="s">
        <v>3337</v>
      </c>
      <c r="BS96" t="s">
        <v>1547</v>
      </c>
      <c r="BT96" t="str">
        <f>HYPERLINK("https%3A%2F%2Fwww.webofscience.com%2Fwos%2Fwoscc%2Ffull-record%2FWOS:000438408800032","View Full Record in Web of Science")</f>
        <v>View Full Record in Web of Science</v>
      </c>
    </row>
    <row r="97" spans="1:72" ht="12">
      <c r="A97" t="s">
        <v>70</v>
      </c>
      <c r="B97" t="s">
        <v>1548</v>
      </c>
      <c r="F97" t="s">
        <v>1549</v>
      </c>
      <c r="I97" t="s">
        <v>1550</v>
      </c>
      <c r="J97" t="s">
        <v>1551</v>
      </c>
      <c r="M97" t="s">
        <v>76</v>
      </c>
      <c r="N97" t="s">
        <v>77</v>
      </c>
      <c r="T97" t="s">
        <v>1552</v>
      </c>
      <c r="U97" t="s">
        <v>1553</v>
      </c>
      <c r="V97" t="s">
        <v>1554</v>
      </c>
      <c r="W97" t="s">
        <v>1555</v>
      </c>
      <c r="X97" t="s">
        <v>1556</v>
      </c>
      <c r="Y97" t="s">
        <v>1484</v>
      </c>
      <c r="Z97" t="s">
        <v>1557</v>
      </c>
      <c r="AA97" t="s">
        <v>1558</v>
      </c>
      <c r="AB97" t="s">
        <v>1559</v>
      </c>
      <c r="AC97" t="s">
        <v>1541</v>
      </c>
      <c r="AD97" t="s">
        <v>3557</v>
      </c>
      <c r="AE97" t="s">
        <v>1560</v>
      </c>
      <c r="AG97">
        <v>37</v>
      </c>
      <c r="AH97">
        <v>178</v>
      </c>
      <c r="AI97">
        <v>180</v>
      </c>
      <c r="AJ97">
        <v>6</v>
      </c>
      <c r="AK97">
        <v>60</v>
      </c>
      <c r="AL97" t="s">
        <v>1391</v>
      </c>
      <c r="AM97" t="s">
        <v>353</v>
      </c>
      <c r="AN97" t="s">
        <v>1392</v>
      </c>
      <c r="AO97" t="s">
        <v>1561</v>
      </c>
      <c r="AR97" t="s">
        <v>1562</v>
      </c>
      <c r="AS97" t="s">
        <v>1563</v>
      </c>
      <c r="AT97" t="s">
        <v>627</v>
      </c>
      <c r="AU97">
        <v>2018</v>
      </c>
      <c r="AV97">
        <v>94</v>
      </c>
      <c r="BB97">
        <v>419</v>
      </c>
      <c r="BC97">
        <v>429</v>
      </c>
      <c r="BE97" t="s">
        <v>1564</v>
      </c>
      <c r="BF97" t="str">
        <f>HYPERLINK("http://dx.doi.org/10.1016/j.rser.2018.06.026","http://dx.doi.org/10.1016/j.rser.2018.06.026")</f>
        <v>http://dx.doi.org/10.1016/j.rser.2018.06.026</v>
      </c>
      <c r="BI97">
        <v>11</v>
      </c>
      <c r="BJ97" t="s">
        <v>1565</v>
      </c>
      <c r="BK97" t="s">
        <v>143</v>
      </c>
      <c r="BL97" t="s">
        <v>1566</v>
      </c>
      <c r="BM97" t="s">
        <v>1567</v>
      </c>
      <c r="BR97" t="s">
        <v>3337</v>
      </c>
      <c r="BS97" t="s">
        <v>1568</v>
      </c>
      <c r="BT97" t="str">
        <f>HYPERLINK("https%3A%2F%2Fwww.webofscience.com%2Fwos%2Fwoscc%2Ffull-record%2FWOS:000446310000031","View Full Record in Web of Science")</f>
        <v>View Full Record in Web of Science</v>
      </c>
    </row>
    <row r="98" spans="1:72" ht="12">
      <c r="A98" t="s">
        <v>70</v>
      </c>
      <c r="B98" t="s">
        <v>1569</v>
      </c>
      <c r="F98" t="s">
        <v>1570</v>
      </c>
      <c r="I98" t="s">
        <v>1571</v>
      </c>
      <c r="J98" t="s">
        <v>176</v>
      </c>
      <c r="M98" t="s">
        <v>76</v>
      </c>
      <c r="N98" t="s">
        <v>77</v>
      </c>
      <c r="T98" t="s">
        <v>1572</v>
      </c>
      <c r="U98" t="s">
        <v>1573</v>
      </c>
      <c r="V98" t="s">
        <v>1574</v>
      </c>
      <c r="W98" t="s">
        <v>1575</v>
      </c>
      <c r="X98" t="s">
        <v>1576</v>
      </c>
      <c r="Y98" t="s">
        <v>1577</v>
      </c>
      <c r="Z98" t="s">
        <v>1578</v>
      </c>
      <c r="AA98" t="s">
        <v>3558</v>
      </c>
      <c r="AB98" t="s">
        <v>1738</v>
      </c>
      <c r="AC98" t="s">
        <v>1580</v>
      </c>
      <c r="AD98" t="s">
        <v>528</v>
      </c>
      <c r="AE98" t="s">
        <v>1581</v>
      </c>
      <c r="AG98">
        <v>202</v>
      </c>
      <c r="AH98">
        <v>146</v>
      </c>
      <c r="AI98">
        <v>159</v>
      </c>
      <c r="AJ98">
        <v>22</v>
      </c>
      <c r="AK98">
        <v>169</v>
      </c>
      <c r="AL98" t="s">
        <v>1370</v>
      </c>
      <c r="AM98" t="s">
        <v>134</v>
      </c>
      <c r="AN98" t="s">
        <v>1371</v>
      </c>
      <c r="AO98" t="s">
        <v>177</v>
      </c>
      <c r="AP98" t="s">
        <v>178</v>
      </c>
      <c r="AR98" t="s">
        <v>179</v>
      </c>
      <c r="AS98" t="s">
        <v>180</v>
      </c>
      <c r="AT98" t="s">
        <v>627</v>
      </c>
      <c r="AU98">
        <v>2018</v>
      </c>
      <c r="AV98">
        <v>185</v>
      </c>
      <c r="BB98">
        <v>234</v>
      </c>
      <c r="BC98">
        <v>258</v>
      </c>
      <c r="BE98" t="s">
        <v>1582</v>
      </c>
      <c r="BF98" t="str">
        <f>HYPERLINK("http://dx.doi.org/10.1016/j.earscirev.2018.06.009","http://dx.doi.org/10.1016/j.earscirev.2018.06.009")</f>
        <v>http://dx.doi.org/10.1016/j.earscirev.2018.06.009</v>
      </c>
      <c r="BI98">
        <v>25</v>
      </c>
      <c r="BJ98" t="s">
        <v>181</v>
      </c>
      <c r="BK98" t="s">
        <v>92</v>
      </c>
      <c r="BL98" t="s">
        <v>182</v>
      </c>
      <c r="BM98" t="s">
        <v>1583</v>
      </c>
      <c r="BR98" t="s">
        <v>3337</v>
      </c>
      <c r="BS98" t="s">
        <v>1584</v>
      </c>
      <c r="BT98" t="str">
        <f>HYPERLINK("https%3A%2F%2Fwww.webofscience.com%2Fwos%2Fwoscc%2Ffull-record%2FWOS:000448493500012","View Full Record in Web of Science")</f>
        <v>View Full Record in Web of Science</v>
      </c>
    </row>
    <row r="99" spans="1:72" ht="12">
      <c r="A99" t="s">
        <v>70</v>
      </c>
      <c r="B99" t="s">
        <v>1585</v>
      </c>
      <c r="F99" t="s">
        <v>1586</v>
      </c>
      <c r="I99" t="s">
        <v>1587</v>
      </c>
      <c r="J99" t="s">
        <v>1588</v>
      </c>
      <c r="M99" t="s">
        <v>76</v>
      </c>
      <c r="N99" t="s">
        <v>77</v>
      </c>
      <c r="T99" t="s">
        <v>1589</v>
      </c>
      <c r="U99" t="s">
        <v>1590</v>
      </c>
      <c r="V99" t="s">
        <v>1591</v>
      </c>
      <c r="W99" t="s">
        <v>1592</v>
      </c>
      <c r="X99" t="s">
        <v>1593</v>
      </c>
      <c r="Y99" t="s">
        <v>1594</v>
      </c>
      <c r="Z99" t="s">
        <v>1595</v>
      </c>
      <c r="AA99" t="s">
        <v>3559</v>
      </c>
      <c r="AB99" t="s">
        <v>3560</v>
      </c>
      <c r="AC99" t="s">
        <v>1596</v>
      </c>
      <c r="AD99" t="s">
        <v>1597</v>
      </c>
      <c r="AE99" t="s">
        <v>1598</v>
      </c>
      <c r="AG99">
        <v>87</v>
      </c>
      <c r="AH99">
        <v>242</v>
      </c>
      <c r="AI99">
        <v>268</v>
      </c>
      <c r="AJ99">
        <v>58</v>
      </c>
      <c r="AK99">
        <v>493</v>
      </c>
      <c r="AL99" t="s">
        <v>1599</v>
      </c>
      <c r="AM99" t="s">
        <v>1600</v>
      </c>
      <c r="AN99" t="s">
        <v>1601</v>
      </c>
      <c r="AO99" t="s">
        <v>1602</v>
      </c>
      <c r="AR99" t="s">
        <v>1603</v>
      </c>
      <c r="AS99" t="s">
        <v>1604</v>
      </c>
      <c r="AT99" t="s">
        <v>627</v>
      </c>
      <c r="AU99">
        <v>2018</v>
      </c>
      <c r="AV99">
        <v>34</v>
      </c>
      <c r="AW99">
        <v>10</v>
      </c>
      <c r="BB99">
        <v>1713</v>
      </c>
      <c r="BC99">
        <v>1718</v>
      </c>
      <c r="BE99" t="s">
        <v>1605</v>
      </c>
      <c r="BF99" t="str">
        <f>HYPERLINK("http://dx.doi.org/10.1016/j.jmst.2018.02.023","http://dx.doi.org/10.1016/j.jmst.2018.02.023")</f>
        <v>http://dx.doi.org/10.1016/j.jmst.2018.02.023</v>
      </c>
      <c r="BI99">
        <v>6</v>
      </c>
      <c r="BJ99" t="s">
        <v>1606</v>
      </c>
      <c r="BK99" t="s">
        <v>92</v>
      </c>
      <c r="BL99" t="s">
        <v>1607</v>
      </c>
      <c r="BM99" t="s">
        <v>1608</v>
      </c>
      <c r="BR99" t="s">
        <v>3337</v>
      </c>
      <c r="BS99" t="s">
        <v>1609</v>
      </c>
      <c r="BT99" t="str">
        <f>HYPERLINK("https%3A%2F%2Fwww.webofscience.com%2Fwos%2Fwoscc%2Ffull-record%2FWOS:000438131700001","View Full Record in Web of Science")</f>
        <v>View Full Record in Web of Science</v>
      </c>
    </row>
    <row r="100" spans="1:72" ht="12">
      <c r="A100" t="s">
        <v>70</v>
      </c>
      <c r="B100" t="s">
        <v>1610</v>
      </c>
      <c r="F100" t="s">
        <v>1611</v>
      </c>
      <c r="I100" t="s">
        <v>1612</v>
      </c>
      <c r="J100" t="s">
        <v>1613</v>
      </c>
      <c r="M100" t="s">
        <v>76</v>
      </c>
      <c r="N100" t="s">
        <v>100</v>
      </c>
      <c r="T100" t="s">
        <v>1614</v>
      </c>
      <c r="U100" t="s">
        <v>1615</v>
      </c>
      <c r="V100" t="s">
        <v>1616</v>
      </c>
      <c r="W100" t="s">
        <v>1617</v>
      </c>
      <c r="X100" t="s">
        <v>1618</v>
      </c>
      <c r="Y100" t="s">
        <v>1537</v>
      </c>
      <c r="Z100" t="s">
        <v>1619</v>
      </c>
      <c r="AA100" t="s">
        <v>3561</v>
      </c>
      <c r="AB100" t="s">
        <v>3562</v>
      </c>
      <c r="AC100" t="s">
        <v>1541</v>
      </c>
      <c r="AD100" t="s">
        <v>3557</v>
      </c>
      <c r="AE100" t="s">
        <v>1620</v>
      </c>
      <c r="AG100">
        <v>67</v>
      </c>
      <c r="AH100">
        <v>245</v>
      </c>
      <c r="AI100">
        <v>249</v>
      </c>
      <c r="AJ100">
        <v>17</v>
      </c>
      <c r="AK100">
        <v>147</v>
      </c>
      <c r="AL100" t="s">
        <v>352</v>
      </c>
      <c r="AM100" t="s">
        <v>353</v>
      </c>
      <c r="AN100" t="s">
        <v>354</v>
      </c>
      <c r="AO100" t="s">
        <v>1621</v>
      </c>
      <c r="AP100" t="s">
        <v>1622</v>
      </c>
      <c r="AR100" t="s">
        <v>1623</v>
      </c>
      <c r="AS100" t="s">
        <v>1624</v>
      </c>
      <c r="AT100" t="s">
        <v>1625</v>
      </c>
      <c r="AU100">
        <v>2018</v>
      </c>
      <c r="AV100">
        <v>196</v>
      </c>
      <c r="BB100">
        <v>51</v>
      </c>
      <c r="BC100">
        <v>63</v>
      </c>
      <c r="BE100" t="s">
        <v>1626</v>
      </c>
      <c r="BF100" t="str">
        <f>HYPERLINK("http://dx.doi.org/10.1016/j.jclepro.2018.05.271","http://dx.doi.org/10.1016/j.jclepro.2018.05.271")</f>
        <v>http://dx.doi.org/10.1016/j.jclepro.2018.05.271</v>
      </c>
      <c r="BI100">
        <v>13</v>
      </c>
      <c r="BJ100" t="s">
        <v>1627</v>
      </c>
      <c r="BK100" t="s">
        <v>143</v>
      </c>
      <c r="BL100" t="s">
        <v>1628</v>
      </c>
      <c r="BM100" t="s">
        <v>1629</v>
      </c>
      <c r="BR100" t="s">
        <v>3337</v>
      </c>
      <c r="BS100" t="s">
        <v>1630</v>
      </c>
      <c r="BT100" t="str">
        <f>HYPERLINK("https%3A%2F%2Fwww.webofscience.com%2Fwos%2Fwoscc%2Ffull-record%2FWOS:000444364400006","View Full Record in Web of Science")</f>
        <v>View Full Record in Web of Science</v>
      </c>
    </row>
    <row r="101" spans="1:72" ht="12">
      <c r="A101" t="s">
        <v>70</v>
      </c>
      <c r="B101" t="s">
        <v>1631</v>
      </c>
      <c r="F101" t="s">
        <v>1632</v>
      </c>
      <c r="I101" t="s">
        <v>1633</v>
      </c>
      <c r="J101" t="s">
        <v>1634</v>
      </c>
      <c r="M101" t="s">
        <v>76</v>
      </c>
      <c r="N101" t="s">
        <v>100</v>
      </c>
      <c r="U101" t="s">
        <v>3248</v>
      </c>
      <c r="V101" t="s">
        <v>1635</v>
      </c>
      <c r="W101" t="s">
        <v>1636</v>
      </c>
      <c r="X101" t="s">
        <v>1637</v>
      </c>
      <c r="Y101" t="s">
        <v>1638</v>
      </c>
      <c r="Z101" t="s">
        <v>1639</v>
      </c>
      <c r="AB101" t="s">
        <v>1640</v>
      </c>
      <c r="AC101" t="s">
        <v>1641</v>
      </c>
      <c r="AD101" t="s">
        <v>1642</v>
      </c>
      <c r="AE101" t="s">
        <v>1643</v>
      </c>
      <c r="AG101">
        <v>132</v>
      </c>
      <c r="AH101">
        <v>135</v>
      </c>
      <c r="AI101">
        <v>144</v>
      </c>
      <c r="AJ101">
        <v>10</v>
      </c>
      <c r="AK101">
        <v>56</v>
      </c>
      <c r="AL101" t="s">
        <v>339</v>
      </c>
      <c r="AM101" t="s">
        <v>340</v>
      </c>
      <c r="AN101" t="s">
        <v>341</v>
      </c>
      <c r="AP101" t="s">
        <v>1644</v>
      </c>
      <c r="AR101" t="s">
        <v>1645</v>
      </c>
      <c r="AS101" t="s">
        <v>1646</v>
      </c>
      <c r="AT101" t="s">
        <v>267</v>
      </c>
      <c r="AU101">
        <v>2018</v>
      </c>
      <c r="AV101">
        <v>19</v>
      </c>
      <c r="AW101">
        <v>8</v>
      </c>
      <c r="BB101">
        <v>2732</v>
      </c>
      <c r="BC101">
        <v>2763</v>
      </c>
      <c r="BE101" t="s">
        <v>1647</v>
      </c>
      <c r="BF101" t="str">
        <f>HYPERLINK("http://dx.doi.org/10.1029/2018GC007460","http://dx.doi.org/10.1029/2018GC007460")</f>
        <v>http://dx.doi.org/10.1029/2018GC007460</v>
      </c>
      <c r="BI101">
        <v>32</v>
      </c>
      <c r="BJ101" t="s">
        <v>348</v>
      </c>
      <c r="BK101" t="s">
        <v>92</v>
      </c>
      <c r="BL101" t="s">
        <v>348</v>
      </c>
      <c r="BM101" t="s">
        <v>1648</v>
      </c>
      <c r="BO101" t="s">
        <v>1649</v>
      </c>
      <c r="BR101" t="s">
        <v>3337</v>
      </c>
      <c r="BS101" t="s">
        <v>1650</v>
      </c>
      <c r="BT101" t="str">
        <f>HYPERLINK("https%3A%2F%2Fwww.webofscience.com%2Fwos%2Fwoscc%2Ffull-record%2FWOS:000452122500026","View Full Record in Web of Science")</f>
        <v>View Full Record in Web of Science</v>
      </c>
    </row>
    <row r="102" spans="1:72" ht="12">
      <c r="A102" t="s">
        <v>70</v>
      </c>
      <c r="B102" t="s">
        <v>1651</v>
      </c>
      <c r="F102" t="s">
        <v>1652</v>
      </c>
      <c r="I102" t="s">
        <v>1653</v>
      </c>
      <c r="J102" t="s">
        <v>1654</v>
      </c>
      <c r="M102" t="s">
        <v>76</v>
      </c>
      <c r="N102" t="s">
        <v>100</v>
      </c>
      <c r="T102" t="s">
        <v>1655</v>
      </c>
      <c r="U102" t="s">
        <v>1656</v>
      </c>
      <c r="V102" t="s">
        <v>1657</v>
      </c>
      <c r="W102" t="s">
        <v>1658</v>
      </c>
      <c r="X102" t="s">
        <v>1659</v>
      </c>
      <c r="Y102" t="s">
        <v>1660</v>
      </c>
      <c r="Z102" t="s">
        <v>1661</v>
      </c>
      <c r="AA102" t="s">
        <v>3563</v>
      </c>
      <c r="AB102" t="s">
        <v>3564</v>
      </c>
      <c r="AC102" t="s">
        <v>1662</v>
      </c>
      <c r="AD102" t="s">
        <v>1663</v>
      </c>
      <c r="AE102" t="s">
        <v>1664</v>
      </c>
      <c r="AG102">
        <v>120</v>
      </c>
      <c r="AH102">
        <v>736</v>
      </c>
      <c r="AI102">
        <v>754</v>
      </c>
      <c r="AJ102">
        <v>73</v>
      </c>
      <c r="AK102">
        <v>567</v>
      </c>
      <c r="AL102" t="s">
        <v>352</v>
      </c>
      <c r="AM102" t="s">
        <v>353</v>
      </c>
      <c r="AN102" t="s">
        <v>354</v>
      </c>
      <c r="AO102" t="s">
        <v>1665</v>
      </c>
      <c r="AP102" t="s">
        <v>1666</v>
      </c>
      <c r="AR102" t="s">
        <v>1667</v>
      </c>
      <c r="AS102" t="s">
        <v>1668</v>
      </c>
      <c r="AT102" t="s">
        <v>1669</v>
      </c>
      <c r="AU102">
        <v>2018</v>
      </c>
      <c r="AV102">
        <v>48</v>
      </c>
      <c r="AX102" t="s">
        <v>1670</v>
      </c>
      <c r="AZ102" t="s">
        <v>1351</v>
      </c>
      <c r="BB102">
        <v>144</v>
      </c>
      <c r="BC102">
        <v>156</v>
      </c>
      <c r="BE102" t="s">
        <v>1671</v>
      </c>
      <c r="BF102" t="str">
        <f>HYPERLINK("http://dx.doi.org/10.1016/j.jmsy.2018.01.003","http://dx.doi.org/10.1016/j.jmsy.2018.01.003")</f>
        <v>http://dx.doi.org/10.1016/j.jmsy.2018.01.003</v>
      </c>
      <c r="BI102">
        <v>13</v>
      </c>
      <c r="BJ102" t="s">
        <v>1353</v>
      </c>
      <c r="BK102" t="s">
        <v>92</v>
      </c>
      <c r="BL102" t="s">
        <v>1354</v>
      </c>
      <c r="BM102" t="s">
        <v>1672</v>
      </c>
      <c r="BR102" t="s">
        <v>3337</v>
      </c>
      <c r="BS102" t="s">
        <v>1673</v>
      </c>
      <c r="BT102" t="str">
        <f>HYPERLINK("https%3A%2F%2Fwww.webofscience.com%2Fwos%2Fwoscc%2Ffull-record%2FWOS:000447550100015","View Full Record in Web of Science")</f>
        <v>View Full Record in Web of Science</v>
      </c>
    </row>
    <row r="103" spans="1:72" ht="12">
      <c r="A103" t="s">
        <v>70</v>
      </c>
      <c r="B103" t="s">
        <v>3249</v>
      </c>
      <c r="F103" t="s">
        <v>3250</v>
      </c>
      <c r="I103" t="s">
        <v>3251</v>
      </c>
      <c r="J103" t="s">
        <v>3252</v>
      </c>
      <c r="M103" t="s">
        <v>76</v>
      </c>
      <c r="N103" t="s">
        <v>77</v>
      </c>
      <c r="T103" t="s">
        <v>3253</v>
      </c>
      <c r="U103" t="s">
        <v>3254</v>
      </c>
      <c r="V103" t="s">
        <v>3255</v>
      </c>
      <c r="W103" t="s">
        <v>3256</v>
      </c>
      <c r="X103" t="s">
        <v>3257</v>
      </c>
      <c r="Y103" t="s">
        <v>3258</v>
      </c>
      <c r="Z103" t="s">
        <v>3259</v>
      </c>
      <c r="AA103" t="s">
        <v>3565</v>
      </c>
      <c r="AB103" t="s">
        <v>3566</v>
      </c>
      <c r="AC103" t="s">
        <v>3260</v>
      </c>
      <c r="AD103" t="s">
        <v>3261</v>
      </c>
      <c r="AE103" t="s">
        <v>3262</v>
      </c>
      <c r="AG103">
        <v>708</v>
      </c>
      <c r="AH103">
        <v>244</v>
      </c>
      <c r="AI103">
        <v>249</v>
      </c>
      <c r="AJ103">
        <v>34</v>
      </c>
      <c r="AK103">
        <v>286</v>
      </c>
      <c r="AL103" t="s">
        <v>1391</v>
      </c>
      <c r="AM103" t="s">
        <v>353</v>
      </c>
      <c r="AN103" t="s">
        <v>1392</v>
      </c>
      <c r="AO103" t="s">
        <v>3263</v>
      </c>
      <c r="AP103" t="s">
        <v>3264</v>
      </c>
      <c r="AR103" t="s">
        <v>3265</v>
      </c>
      <c r="AS103" t="s">
        <v>3266</v>
      </c>
      <c r="AT103" t="s">
        <v>1669</v>
      </c>
      <c r="AU103">
        <v>2018</v>
      </c>
      <c r="AV103">
        <v>96</v>
      </c>
      <c r="BB103">
        <v>217</v>
      </c>
      <c r="BC103">
        <v>321</v>
      </c>
      <c r="BE103" t="s">
        <v>3267</v>
      </c>
      <c r="BF103" t="str">
        <f>HYPERLINK("http://dx.doi.org/10.1016/j.pmatsci.2018.03.002","http://dx.doi.org/10.1016/j.pmatsci.2018.03.002")</f>
        <v>http://dx.doi.org/10.1016/j.pmatsci.2018.03.002</v>
      </c>
      <c r="BI103">
        <v>105</v>
      </c>
      <c r="BJ103" t="s">
        <v>3268</v>
      </c>
      <c r="BK103" t="s">
        <v>92</v>
      </c>
      <c r="BL103" t="s">
        <v>2107</v>
      </c>
      <c r="BM103" t="s">
        <v>3269</v>
      </c>
      <c r="BO103" t="s">
        <v>1649</v>
      </c>
      <c r="BR103" t="s">
        <v>3337</v>
      </c>
      <c r="BS103" t="s">
        <v>3270</v>
      </c>
      <c r="BT103" t="str">
        <f>HYPERLINK("https%3A%2F%2Fwww.webofscience.com%2Fwos%2Fwoscc%2Ffull-record%2FWOS:000437075100006","View Full Record in Web of Science")</f>
        <v>View Full Record in Web of Science</v>
      </c>
    </row>
    <row r="104" spans="1:72" ht="12">
      <c r="A104" t="s">
        <v>70</v>
      </c>
      <c r="B104" t="s">
        <v>1674</v>
      </c>
      <c r="F104" t="s">
        <v>1675</v>
      </c>
      <c r="I104" t="s">
        <v>1676</v>
      </c>
      <c r="J104" t="s">
        <v>658</v>
      </c>
      <c r="M104" t="s">
        <v>76</v>
      </c>
      <c r="N104" t="s">
        <v>100</v>
      </c>
      <c r="T104" t="s">
        <v>1677</v>
      </c>
      <c r="U104" t="s">
        <v>1678</v>
      </c>
      <c r="V104" t="s">
        <v>1679</v>
      </c>
      <c r="W104" t="s">
        <v>1680</v>
      </c>
      <c r="X104" t="s">
        <v>1681</v>
      </c>
      <c r="Y104" t="s">
        <v>1682</v>
      </c>
      <c r="Z104" t="s">
        <v>1683</v>
      </c>
      <c r="AA104" t="s">
        <v>3567</v>
      </c>
      <c r="AB104" t="s">
        <v>3568</v>
      </c>
      <c r="AC104" t="s">
        <v>1684</v>
      </c>
      <c r="AD104" t="s">
        <v>1685</v>
      </c>
      <c r="AE104" t="s">
        <v>1686</v>
      </c>
      <c r="AG104">
        <v>68</v>
      </c>
      <c r="AH104">
        <v>184</v>
      </c>
      <c r="AI104">
        <v>187</v>
      </c>
      <c r="AJ104">
        <v>30</v>
      </c>
      <c r="AK104">
        <v>762</v>
      </c>
      <c r="AL104" t="s">
        <v>133</v>
      </c>
      <c r="AM104" t="s">
        <v>134</v>
      </c>
      <c r="AN104" t="s">
        <v>135</v>
      </c>
      <c r="AO104" t="s">
        <v>670</v>
      </c>
      <c r="AP104" t="s">
        <v>671</v>
      </c>
      <c r="AR104" t="s">
        <v>672</v>
      </c>
      <c r="AS104" t="s">
        <v>673</v>
      </c>
      <c r="AT104" t="s">
        <v>1687</v>
      </c>
      <c r="AU104">
        <v>2018</v>
      </c>
      <c r="AV104">
        <v>226</v>
      </c>
      <c r="BB104">
        <v>360</v>
      </c>
      <c r="BC104">
        <v>372</v>
      </c>
      <c r="BE104" t="s">
        <v>1688</v>
      </c>
      <c r="BF104" t="str">
        <f>HYPERLINK("http://dx.doi.org/10.1016/j.apcatb.2017.12.071","http://dx.doi.org/10.1016/j.apcatb.2017.12.071")</f>
        <v>http://dx.doi.org/10.1016/j.apcatb.2017.12.071</v>
      </c>
      <c r="BI104">
        <v>13</v>
      </c>
      <c r="BJ104" t="s">
        <v>676</v>
      </c>
      <c r="BK104" t="s">
        <v>92</v>
      </c>
      <c r="BL104" t="s">
        <v>677</v>
      </c>
      <c r="BM104" t="s">
        <v>1689</v>
      </c>
      <c r="BR104" t="s">
        <v>3337</v>
      </c>
      <c r="BS104" t="s">
        <v>1690</v>
      </c>
      <c r="BT104" t="str">
        <f>HYPERLINK("https%3A%2F%2Fwww.webofscience.com%2Fwos%2Fwoscc%2Ffull-record%2FWOS:000425476800038","View Full Record in Web of Science")</f>
        <v>View Full Record in Web of Science</v>
      </c>
    </row>
    <row r="105" spans="1:72" ht="12">
      <c r="A105" t="s">
        <v>70</v>
      </c>
      <c r="B105" t="s">
        <v>1691</v>
      </c>
      <c r="F105" t="s">
        <v>1692</v>
      </c>
      <c r="I105" t="s">
        <v>1693</v>
      </c>
      <c r="J105" t="s">
        <v>620</v>
      </c>
      <c r="M105" t="s">
        <v>76</v>
      </c>
      <c r="N105" t="s">
        <v>100</v>
      </c>
      <c r="T105" t="s">
        <v>1694</v>
      </c>
      <c r="U105" t="s">
        <v>1695</v>
      </c>
      <c r="V105" t="s">
        <v>1696</v>
      </c>
      <c r="W105" t="s">
        <v>1697</v>
      </c>
      <c r="X105" t="s">
        <v>283</v>
      </c>
      <c r="Y105" t="s">
        <v>1698</v>
      </c>
      <c r="Z105" t="s">
        <v>1699</v>
      </c>
      <c r="AA105" t="s">
        <v>3569</v>
      </c>
      <c r="AB105" t="s">
        <v>3570</v>
      </c>
      <c r="AC105" t="s">
        <v>1700</v>
      </c>
      <c r="AD105" t="s">
        <v>1701</v>
      </c>
      <c r="AE105" t="s">
        <v>1702</v>
      </c>
      <c r="AG105">
        <v>52</v>
      </c>
      <c r="AH105">
        <v>186</v>
      </c>
      <c r="AI105">
        <v>202</v>
      </c>
      <c r="AJ105">
        <v>21</v>
      </c>
      <c r="AK105">
        <v>179</v>
      </c>
      <c r="AL105" t="s">
        <v>352</v>
      </c>
      <c r="AM105" t="s">
        <v>353</v>
      </c>
      <c r="AN105" t="s">
        <v>354</v>
      </c>
      <c r="AO105" t="s">
        <v>622</v>
      </c>
      <c r="AP105" t="s">
        <v>623</v>
      </c>
      <c r="AR105" t="s">
        <v>624</v>
      </c>
      <c r="AS105" t="s">
        <v>625</v>
      </c>
      <c r="AT105" t="s">
        <v>1376</v>
      </c>
      <c r="AU105">
        <v>2018</v>
      </c>
      <c r="AV105">
        <v>218</v>
      </c>
      <c r="BB105">
        <v>325</v>
      </c>
      <c r="BC105">
        <v>337</v>
      </c>
      <c r="BE105" t="s">
        <v>1703</v>
      </c>
      <c r="BF105" t="str">
        <f>HYPERLINK("http://dx.doi.org/10.1016/j.apenergy.2018.02.172","http://dx.doi.org/10.1016/j.apenergy.2018.02.172")</f>
        <v>http://dx.doi.org/10.1016/j.apenergy.2018.02.172</v>
      </c>
      <c r="BI105">
        <v>13</v>
      </c>
      <c r="BJ105" t="s">
        <v>402</v>
      </c>
      <c r="BK105" t="s">
        <v>92</v>
      </c>
      <c r="BL105" t="s">
        <v>271</v>
      </c>
      <c r="BM105" t="s">
        <v>1704</v>
      </c>
      <c r="BR105" t="s">
        <v>3337</v>
      </c>
      <c r="BS105" t="s">
        <v>1705</v>
      </c>
      <c r="BT105" t="str">
        <f>HYPERLINK("https%3A%2F%2Fwww.webofscience.com%2Fwos%2Fwoscc%2Ffull-record%2FWOS:000430994500028","View Full Record in Web of Science")</f>
        <v>View Full Record in Web of Science</v>
      </c>
    </row>
    <row r="106" spans="1:72" ht="12">
      <c r="A106" t="s">
        <v>70</v>
      </c>
      <c r="B106" t="s">
        <v>1706</v>
      </c>
      <c r="F106" t="s">
        <v>1707</v>
      </c>
      <c r="I106" t="s">
        <v>1708</v>
      </c>
      <c r="J106" t="s">
        <v>1709</v>
      </c>
      <c r="M106" t="s">
        <v>76</v>
      </c>
      <c r="N106" t="s">
        <v>100</v>
      </c>
      <c r="T106" t="s">
        <v>1710</v>
      </c>
      <c r="U106" t="s">
        <v>1711</v>
      </c>
      <c r="V106" t="s">
        <v>1712</v>
      </c>
      <c r="W106" t="s">
        <v>1713</v>
      </c>
      <c r="X106" t="s">
        <v>1714</v>
      </c>
      <c r="Y106" t="s">
        <v>1715</v>
      </c>
      <c r="Z106" t="s">
        <v>1716</v>
      </c>
      <c r="AA106" t="s">
        <v>3571</v>
      </c>
      <c r="AB106" t="s">
        <v>3572</v>
      </c>
      <c r="AC106" t="s">
        <v>1717</v>
      </c>
      <c r="AD106" t="s">
        <v>1718</v>
      </c>
      <c r="AE106" t="s">
        <v>1719</v>
      </c>
      <c r="AG106">
        <v>79</v>
      </c>
      <c r="AH106">
        <v>138</v>
      </c>
      <c r="AI106">
        <v>149</v>
      </c>
      <c r="AJ106">
        <v>16</v>
      </c>
      <c r="AK106">
        <v>248</v>
      </c>
      <c r="AL106" t="s">
        <v>1370</v>
      </c>
      <c r="AM106" t="s">
        <v>134</v>
      </c>
      <c r="AN106" t="s">
        <v>1371</v>
      </c>
      <c r="AO106" t="s">
        <v>1720</v>
      </c>
      <c r="AP106" t="s">
        <v>1721</v>
      </c>
      <c r="AR106" t="s">
        <v>1722</v>
      </c>
      <c r="AS106" t="s">
        <v>1723</v>
      </c>
      <c r="AT106" t="s">
        <v>139</v>
      </c>
      <c r="AU106">
        <v>2018</v>
      </c>
      <c r="AV106">
        <v>155</v>
      </c>
      <c r="BB106">
        <v>126</v>
      </c>
      <c r="BC106">
        <v>138</v>
      </c>
      <c r="BE106" t="s">
        <v>1724</v>
      </c>
      <c r="BF106" t="str">
        <f>HYPERLINK("http://dx.doi.org/10.1016/j.clay.2018.01.017","http://dx.doi.org/10.1016/j.clay.2018.01.017")</f>
        <v>http://dx.doi.org/10.1016/j.clay.2018.01.017</v>
      </c>
      <c r="BI106">
        <v>13</v>
      </c>
      <c r="BJ106" t="s">
        <v>1725</v>
      </c>
      <c r="BK106" t="s">
        <v>92</v>
      </c>
      <c r="BL106" t="s">
        <v>1726</v>
      </c>
      <c r="BM106" t="s">
        <v>1727</v>
      </c>
      <c r="BR106" t="s">
        <v>3337</v>
      </c>
      <c r="BS106" t="s">
        <v>1728</v>
      </c>
      <c r="BT106" t="str">
        <f>HYPERLINK("https%3A%2F%2Fwww.webofscience.com%2Fwos%2Fwoscc%2Ffull-record%2FWOS:000427213900016","View Full Record in Web of Science")</f>
        <v>View Full Record in Web of Science</v>
      </c>
    </row>
    <row r="107" spans="1:72" ht="12">
      <c r="A107" t="s">
        <v>70</v>
      </c>
      <c r="B107" t="s">
        <v>1729</v>
      </c>
      <c r="F107" t="s">
        <v>1730</v>
      </c>
      <c r="I107" t="s">
        <v>1731</v>
      </c>
      <c r="J107" t="s">
        <v>351</v>
      </c>
      <c r="M107" t="s">
        <v>76</v>
      </c>
      <c r="N107" t="s">
        <v>100</v>
      </c>
      <c r="T107" t="s">
        <v>1732</v>
      </c>
      <c r="U107" t="s">
        <v>1733</v>
      </c>
      <c r="V107" t="s">
        <v>1734</v>
      </c>
      <c r="W107" t="s">
        <v>1735</v>
      </c>
      <c r="X107" t="s">
        <v>1576</v>
      </c>
      <c r="Y107" t="s">
        <v>1736</v>
      </c>
      <c r="Z107" t="s">
        <v>1737</v>
      </c>
      <c r="AA107" t="s">
        <v>3558</v>
      </c>
      <c r="AB107" t="s">
        <v>1579</v>
      </c>
      <c r="AC107" t="s">
        <v>1580</v>
      </c>
      <c r="AD107" t="s">
        <v>528</v>
      </c>
      <c r="AE107" t="s">
        <v>1739</v>
      </c>
      <c r="AG107">
        <v>73</v>
      </c>
      <c r="AH107">
        <v>120</v>
      </c>
      <c r="AI107">
        <v>125</v>
      </c>
      <c r="AJ107">
        <v>23</v>
      </c>
      <c r="AK107">
        <v>135</v>
      </c>
      <c r="AL107" t="s">
        <v>352</v>
      </c>
      <c r="AM107" t="s">
        <v>353</v>
      </c>
      <c r="AN107" t="s">
        <v>354</v>
      </c>
      <c r="AO107" t="s">
        <v>355</v>
      </c>
      <c r="AP107" t="s">
        <v>356</v>
      </c>
      <c r="AR107" t="s">
        <v>357</v>
      </c>
      <c r="AS107" t="s">
        <v>358</v>
      </c>
      <c r="AT107" t="s">
        <v>400</v>
      </c>
      <c r="AU107">
        <v>2018</v>
      </c>
      <c r="AV107">
        <v>91</v>
      </c>
      <c r="BB107">
        <v>179</v>
      </c>
      <c r="BC107">
        <v>189</v>
      </c>
      <c r="BE107" t="s">
        <v>1740</v>
      </c>
      <c r="BF107" t="str">
        <f>HYPERLINK("http://dx.doi.org/10.1016/j.marpetgeo.2017.12.024","http://dx.doi.org/10.1016/j.marpetgeo.2017.12.024")</f>
        <v>http://dx.doi.org/10.1016/j.marpetgeo.2017.12.024</v>
      </c>
      <c r="BI107">
        <v>11</v>
      </c>
      <c r="BJ107" t="s">
        <v>181</v>
      </c>
      <c r="BK107" t="s">
        <v>92</v>
      </c>
      <c r="BL107" t="s">
        <v>182</v>
      </c>
      <c r="BM107" t="s">
        <v>1741</v>
      </c>
      <c r="BR107" t="s">
        <v>3337</v>
      </c>
      <c r="BS107" t="s">
        <v>1742</v>
      </c>
      <c r="BT107" t="str">
        <f>HYPERLINK("https%3A%2F%2Fwww.webofscience.com%2Fwos%2Fwoscc%2Ffull-record%2FWOS:000430886900012","View Full Record in Web of Science")</f>
        <v>View Full Record in Web of Science</v>
      </c>
    </row>
    <row r="108" spans="1:72" ht="12">
      <c r="A108" t="s">
        <v>70</v>
      </c>
      <c r="B108" t="s">
        <v>1743</v>
      </c>
      <c r="F108" t="s">
        <v>1744</v>
      </c>
      <c r="I108" t="s">
        <v>1745</v>
      </c>
      <c r="J108" t="s">
        <v>176</v>
      </c>
      <c r="M108" t="s">
        <v>76</v>
      </c>
      <c r="N108" t="s">
        <v>77</v>
      </c>
      <c r="T108" t="s">
        <v>1746</v>
      </c>
      <c r="U108" t="s">
        <v>1747</v>
      </c>
      <c r="V108" t="s">
        <v>1748</v>
      </c>
      <c r="W108" t="s">
        <v>1749</v>
      </c>
      <c r="X108" t="s">
        <v>1750</v>
      </c>
      <c r="Y108" t="s">
        <v>1751</v>
      </c>
      <c r="Z108" t="s">
        <v>1578</v>
      </c>
      <c r="AA108" t="s">
        <v>3573</v>
      </c>
      <c r="AB108" t="s">
        <v>1738</v>
      </c>
      <c r="AC108" t="s">
        <v>1580</v>
      </c>
      <c r="AD108" t="s">
        <v>528</v>
      </c>
      <c r="AE108" t="s">
        <v>1752</v>
      </c>
      <c r="AG108">
        <v>193</v>
      </c>
      <c r="AH108">
        <v>363</v>
      </c>
      <c r="AI108">
        <v>395</v>
      </c>
      <c r="AJ108">
        <v>67</v>
      </c>
      <c r="AK108">
        <v>470</v>
      </c>
      <c r="AL108" t="s">
        <v>1370</v>
      </c>
      <c r="AM108" t="s">
        <v>134</v>
      </c>
      <c r="AN108" t="s">
        <v>1371</v>
      </c>
      <c r="AO108" t="s">
        <v>177</v>
      </c>
      <c r="AP108" t="s">
        <v>178</v>
      </c>
      <c r="AR108" t="s">
        <v>179</v>
      </c>
      <c r="AS108" t="s">
        <v>180</v>
      </c>
      <c r="AT108" t="s">
        <v>183</v>
      </c>
      <c r="AU108">
        <v>2018</v>
      </c>
      <c r="AV108">
        <v>177</v>
      </c>
      <c r="BB108">
        <v>436</v>
      </c>
      <c r="BC108">
        <v>457</v>
      </c>
      <c r="BE108" t="s">
        <v>1753</v>
      </c>
      <c r="BF108" t="str">
        <f>HYPERLINK("http://dx.doi.org/10.1016/j.earscirev.2017.12.003","http://dx.doi.org/10.1016/j.earscirev.2017.12.003")</f>
        <v>http://dx.doi.org/10.1016/j.earscirev.2017.12.003</v>
      </c>
      <c r="BI108">
        <v>22</v>
      </c>
      <c r="BJ108" t="s">
        <v>181</v>
      </c>
      <c r="BK108" t="s">
        <v>92</v>
      </c>
      <c r="BL108" t="s">
        <v>182</v>
      </c>
      <c r="BM108" t="s">
        <v>1754</v>
      </c>
      <c r="BR108" t="s">
        <v>3337</v>
      </c>
      <c r="BS108" t="s">
        <v>1755</v>
      </c>
      <c r="BT108" t="str">
        <f>HYPERLINK("https%3A%2F%2Fwww.webofscience.com%2Fwos%2Fwoscc%2Ffull-record%2FWOS:000426409200026","View Full Record in Web of Science")</f>
        <v>View Full Record in Web of Science</v>
      </c>
    </row>
    <row r="109" spans="1:72" ht="12">
      <c r="A109" t="s">
        <v>70</v>
      </c>
      <c r="B109" t="s">
        <v>1756</v>
      </c>
      <c r="F109" t="s">
        <v>1757</v>
      </c>
      <c r="I109" t="s">
        <v>1758</v>
      </c>
      <c r="J109" t="s">
        <v>540</v>
      </c>
      <c r="M109" t="s">
        <v>76</v>
      </c>
      <c r="N109" t="s">
        <v>100</v>
      </c>
      <c r="T109" t="s">
        <v>1759</v>
      </c>
      <c r="U109" t="s">
        <v>1760</v>
      </c>
      <c r="V109" t="s">
        <v>1761</v>
      </c>
      <c r="W109" t="s">
        <v>1762</v>
      </c>
      <c r="X109" t="s">
        <v>3574</v>
      </c>
      <c r="Y109" t="s">
        <v>1763</v>
      </c>
      <c r="Z109" t="s">
        <v>1764</v>
      </c>
      <c r="AA109" t="s">
        <v>1765</v>
      </c>
      <c r="AB109" t="s">
        <v>1766</v>
      </c>
      <c r="AC109" t="s">
        <v>1767</v>
      </c>
      <c r="AD109" t="s">
        <v>528</v>
      </c>
      <c r="AE109" t="s">
        <v>1768</v>
      </c>
      <c r="AG109">
        <v>21</v>
      </c>
      <c r="AH109">
        <v>169</v>
      </c>
      <c r="AI109">
        <v>184</v>
      </c>
      <c r="AJ109">
        <v>8</v>
      </c>
      <c r="AK109">
        <v>92</v>
      </c>
      <c r="AL109" t="s">
        <v>147</v>
      </c>
      <c r="AM109" t="s">
        <v>148</v>
      </c>
      <c r="AN109" t="s">
        <v>149</v>
      </c>
      <c r="AO109" t="s">
        <v>541</v>
      </c>
      <c r="AP109" t="s">
        <v>542</v>
      </c>
      <c r="AR109" t="s">
        <v>543</v>
      </c>
      <c r="AS109" t="s">
        <v>544</v>
      </c>
      <c r="AT109" t="s">
        <v>183</v>
      </c>
      <c r="AU109">
        <v>2018</v>
      </c>
      <c r="AV109">
        <v>15</v>
      </c>
      <c r="AW109">
        <v>2</v>
      </c>
      <c r="BB109">
        <v>272</v>
      </c>
      <c r="BC109">
        <v>276</v>
      </c>
      <c r="BE109" t="s">
        <v>1769</v>
      </c>
      <c r="BF109" t="str">
        <f>HYPERLINK("http://dx.doi.org/10.1109/LGRS.2017.2785834","http://dx.doi.org/10.1109/LGRS.2017.2785834")</f>
        <v>http://dx.doi.org/10.1109/LGRS.2017.2785834</v>
      </c>
      <c r="BI109">
        <v>5</v>
      </c>
      <c r="BJ109" t="s">
        <v>545</v>
      </c>
      <c r="BK109" t="s">
        <v>92</v>
      </c>
      <c r="BL109" t="s">
        <v>546</v>
      </c>
      <c r="BM109" t="s">
        <v>1770</v>
      </c>
      <c r="BO109" t="s">
        <v>1066</v>
      </c>
      <c r="BR109" t="s">
        <v>3337</v>
      </c>
      <c r="BS109" t="s">
        <v>1771</v>
      </c>
      <c r="BT109" t="str">
        <f>HYPERLINK("https%3A%2F%2Fwww.webofscience.com%2Fwos%2Fwoscc%2Ffull-record%2FWOS:000423615300023","View Full Record in Web of Science")</f>
        <v>View Full Record in Web of Science</v>
      </c>
    </row>
    <row r="110" spans="1:72" ht="12">
      <c r="A110" t="s">
        <v>70</v>
      </c>
      <c r="B110" t="s">
        <v>1772</v>
      </c>
      <c r="F110" t="s">
        <v>1773</v>
      </c>
      <c r="I110" t="s">
        <v>1774</v>
      </c>
      <c r="J110" t="s">
        <v>1775</v>
      </c>
      <c r="M110" t="s">
        <v>76</v>
      </c>
      <c r="N110" t="s">
        <v>100</v>
      </c>
      <c r="T110" t="s">
        <v>1776</v>
      </c>
      <c r="U110" t="s">
        <v>1777</v>
      </c>
      <c r="V110" t="s">
        <v>1778</v>
      </c>
      <c r="W110" t="s">
        <v>1779</v>
      </c>
      <c r="X110" t="s">
        <v>1780</v>
      </c>
      <c r="Y110" t="s">
        <v>1781</v>
      </c>
      <c r="Z110" t="s">
        <v>1782</v>
      </c>
      <c r="AA110" t="s">
        <v>3575</v>
      </c>
      <c r="AB110" t="s">
        <v>2920</v>
      </c>
      <c r="AC110" t="s">
        <v>1783</v>
      </c>
      <c r="AD110" t="s">
        <v>732</v>
      </c>
      <c r="AE110" t="s">
        <v>1784</v>
      </c>
      <c r="AG110">
        <v>33</v>
      </c>
      <c r="AH110">
        <v>434</v>
      </c>
      <c r="AI110">
        <v>466</v>
      </c>
      <c r="AJ110">
        <v>50</v>
      </c>
      <c r="AK110">
        <v>696</v>
      </c>
      <c r="AL110" t="s">
        <v>147</v>
      </c>
      <c r="AM110" t="s">
        <v>148</v>
      </c>
      <c r="AN110" t="s">
        <v>149</v>
      </c>
      <c r="AO110" t="s">
        <v>1785</v>
      </c>
      <c r="AP110" t="s">
        <v>1786</v>
      </c>
      <c r="AR110" t="s">
        <v>1787</v>
      </c>
      <c r="AS110" t="s">
        <v>1788</v>
      </c>
      <c r="AT110" t="s">
        <v>183</v>
      </c>
      <c r="AU110">
        <v>2018</v>
      </c>
      <c r="AV110">
        <v>65</v>
      </c>
      <c r="AW110">
        <v>2</v>
      </c>
      <c r="BB110">
        <v>1539</v>
      </c>
      <c r="BC110">
        <v>1548</v>
      </c>
      <c r="BE110" t="s">
        <v>1789</v>
      </c>
      <c r="BF110" t="str">
        <f>HYPERLINK("http://dx.doi.org/10.1109/TIE.2017.2733438","http://dx.doi.org/10.1109/TIE.2017.2733438")</f>
        <v>http://dx.doi.org/10.1109/TIE.2017.2733438</v>
      </c>
      <c r="BI110">
        <v>10</v>
      </c>
      <c r="BJ110" t="s">
        <v>1790</v>
      </c>
      <c r="BK110" t="s">
        <v>92</v>
      </c>
      <c r="BL110" t="s">
        <v>1791</v>
      </c>
      <c r="BM110" t="s">
        <v>1792</v>
      </c>
      <c r="BR110" t="s">
        <v>3337</v>
      </c>
      <c r="BS110" t="s">
        <v>1793</v>
      </c>
      <c r="BT110" t="str">
        <f>HYPERLINK("https%3A%2F%2Fwww.webofscience.com%2Fwos%2Fwoscc%2Ffull-record%2FWOS:000418415200059","View Full Record in Web of Science")</f>
        <v>View Full Record in Web of Science</v>
      </c>
    </row>
    <row r="111" spans="1:72" ht="12">
      <c r="A111" t="s">
        <v>70</v>
      </c>
      <c r="B111" t="s">
        <v>1794</v>
      </c>
      <c r="F111" t="s">
        <v>1795</v>
      </c>
      <c r="I111" t="s">
        <v>1796</v>
      </c>
      <c r="J111" t="s">
        <v>620</v>
      </c>
      <c r="M111" t="s">
        <v>76</v>
      </c>
      <c r="N111" t="s">
        <v>100</v>
      </c>
      <c r="T111" t="s">
        <v>1797</v>
      </c>
      <c r="U111" t="s">
        <v>1798</v>
      </c>
      <c r="V111" t="s">
        <v>1799</v>
      </c>
      <c r="W111" t="s">
        <v>1800</v>
      </c>
      <c r="X111" t="s">
        <v>1801</v>
      </c>
      <c r="Y111" t="s">
        <v>1802</v>
      </c>
      <c r="Z111" t="s">
        <v>1803</v>
      </c>
      <c r="AA111" t="s">
        <v>1804</v>
      </c>
      <c r="AB111" t="s">
        <v>1805</v>
      </c>
      <c r="AC111" t="s">
        <v>1806</v>
      </c>
      <c r="AD111" t="s">
        <v>1807</v>
      </c>
      <c r="AE111" t="s">
        <v>1808</v>
      </c>
      <c r="AG111">
        <v>82</v>
      </c>
      <c r="AH111">
        <v>200</v>
      </c>
      <c r="AI111">
        <v>203</v>
      </c>
      <c r="AJ111">
        <v>37</v>
      </c>
      <c r="AK111">
        <v>292</v>
      </c>
      <c r="AL111" t="s">
        <v>352</v>
      </c>
      <c r="AM111" t="s">
        <v>353</v>
      </c>
      <c r="AN111" t="s">
        <v>354</v>
      </c>
      <c r="AO111" t="s">
        <v>622</v>
      </c>
      <c r="AP111" t="s">
        <v>623</v>
      </c>
      <c r="AR111" t="s">
        <v>624</v>
      </c>
      <c r="AS111" t="s">
        <v>625</v>
      </c>
      <c r="AT111" t="s">
        <v>551</v>
      </c>
      <c r="AU111">
        <v>2018</v>
      </c>
      <c r="AV111">
        <v>210</v>
      </c>
      <c r="BB111">
        <v>28</v>
      </c>
      <c r="BC111">
        <v>43</v>
      </c>
      <c r="BE111" t="s">
        <v>1809</v>
      </c>
      <c r="BF111" t="str">
        <f>HYPERLINK("http://dx.doi.org/10.1016/j.apenergy.2017.10.122","http://dx.doi.org/10.1016/j.apenergy.2017.10.122")</f>
        <v>http://dx.doi.org/10.1016/j.apenergy.2017.10.122</v>
      </c>
      <c r="BI111">
        <v>16</v>
      </c>
      <c r="BJ111" t="s">
        <v>402</v>
      </c>
      <c r="BK111" t="s">
        <v>92</v>
      </c>
      <c r="BL111" t="s">
        <v>271</v>
      </c>
      <c r="BM111" t="s">
        <v>1810</v>
      </c>
      <c r="BR111" t="s">
        <v>3337</v>
      </c>
      <c r="BS111" t="s">
        <v>1811</v>
      </c>
      <c r="BT111" t="str">
        <f>HYPERLINK("https%3A%2F%2Fwww.webofscience.com%2Fwos%2Fwoscc%2Ffull-record%2FWOS:000419813100003","View Full Record in Web of Science")</f>
        <v>View Full Record in Web of Science</v>
      </c>
    </row>
    <row r="112" spans="1:72" ht="12">
      <c r="A112" t="s">
        <v>70</v>
      </c>
      <c r="B112" t="s">
        <v>1812</v>
      </c>
      <c r="F112" t="s">
        <v>1813</v>
      </c>
      <c r="I112" t="s">
        <v>1814</v>
      </c>
      <c r="J112" t="s">
        <v>1815</v>
      </c>
      <c r="M112" t="s">
        <v>76</v>
      </c>
      <c r="N112" t="s">
        <v>100</v>
      </c>
      <c r="T112" t="s">
        <v>1816</v>
      </c>
      <c r="U112" t="s">
        <v>1817</v>
      </c>
      <c r="V112" t="s">
        <v>1818</v>
      </c>
      <c r="W112" t="s">
        <v>1819</v>
      </c>
      <c r="X112" t="s">
        <v>1801</v>
      </c>
      <c r="Y112" t="s">
        <v>1820</v>
      </c>
      <c r="Z112" t="s">
        <v>1821</v>
      </c>
      <c r="AB112" t="s">
        <v>1822</v>
      </c>
      <c r="AC112" t="s">
        <v>1823</v>
      </c>
      <c r="AD112" t="s">
        <v>1824</v>
      </c>
      <c r="AE112" t="s">
        <v>1825</v>
      </c>
      <c r="AG112">
        <v>52</v>
      </c>
      <c r="AH112">
        <v>140</v>
      </c>
      <c r="AI112">
        <v>140</v>
      </c>
      <c r="AJ112">
        <v>4</v>
      </c>
      <c r="AK112">
        <v>63</v>
      </c>
      <c r="AL112" t="s">
        <v>1391</v>
      </c>
      <c r="AM112" t="s">
        <v>353</v>
      </c>
      <c r="AN112" t="s">
        <v>1392</v>
      </c>
      <c r="AO112" t="s">
        <v>1826</v>
      </c>
      <c r="AP112" t="s">
        <v>1827</v>
      </c>
      <c r="AR112" t="s">
        <v>1815</v>
      </c>
      <c r="AS112" t="s">
        <v>1828</v>
      </c>
      <c r="AT112" t="s">
        <v>551</v>
      </c>
      <c r="AU112">
        <v>2018</v>
      </c>
      <c r="AV112">
        <v>143</v>
      </c>
      <c r="BB112">
        <v>995</v>
      </c>
      <c r="BC112">
        <v>1005</v>
      </c>
      <c r="BE112" t="s">
        <v>1829</v>
      </c>
      <c r="BF112" t="str">
        <f>HYPERLINK("http://dx.doi.org/10.1016/j.energy.2017.11.028","http://dx.doi.org/10.1016/j.energy.2017.11.028")</f>
        <v>http://dx.doi.org/10.1016/j.energy.2017.11.028</v>
      </c>
      <c r="BI112">
        <v>11</v>
      </c>
      <c r="BJ112" t="s">
        <v>1830</v>
      </c>
      <c r="BK112" t="s">
        <v>92</v>
      </c>
      <c r="BL112" t="s">
        <v>1830</v>
      </c>
      <c r="BM112" t="s">
        <v>1831</v>
      </c>
      <c r="BR112" t="s">
        <v>3337</v>
      </c>
      <c r="BS112" t="s">
        <v>1832</v>
      </c>
      <c r="BT112" t="str">
        <f>HYPERLINK("https%3A%2F%2Fwww.webofscience.com%2Fwos%2Fwoscc%2Ffull-record%2FWOS:000425565700082","View Full Record in Web of Science")</f>
        <v>View Full Record in Web of Science</v>
      </c>
    </row>
    <row r="113" spans="1:72" ht="12">
      <c r="A113" t="s">
        <v>70</v>
      </c>
      <c r="B113" t="s">
        <v>1833</v>
      </c>
      <c r="F113" t="s">
        <v>1834</v>
      </c>
      <c r="I113" t="s">
        <v>1835</v>
      </c>
      <c r="J113" t="s">
        <v>547</v>
      </c>
      <c r="M113" t="s">
        <v>76</v>
      </c>
      <c r="N113" t="s">
        <v>100</v>
      </c>
      <c r="T113" t="s">
        <v>1836</v>
      </c>
      <c r="U113" t="s">
        <v>1837</v>
      </c>
      <c r="V113" t="s">
        <v>1838</v>
      </c>
      <c r="W113" t="s">
        <v>1839</v>
      </c>
      <c r="X113" t="s">
        <v>1801</v>
      </c>
      <c r="Y113" t="s">
        <v>1802</v>
      </c>
      <c r="Z113" t="s">
        <v>1803</v>
      </c>
      <c r="AA113" t="s">
        <v>1804</v>
      </c>
      <c r="AB113" t="s">
        <v>1805</v>
      </c>
      <c r="AC113" t="s">
        <v>1806</v>
      </c>
      <c r="AD113" t="s">
        <v>1807</v>
      </c>
      <c r="AE113" t="s">
        <v>1840</v>
      </c>
      <c r="AG113">
        <v>60</v>
      </c>
      <c r="AH113">
        <v>158</v>
      </c>
      <c r="AI113">
        <v>162</v>
      </c>
      <c r="AJ113">
        <v>27</v>
      </c>
      <c r="AK113">
        <v>302</v>
      </c>
      <c r="AL113" t="s">
        <v>352</v>
      </c>
      <c r="AM113" t="s">
        <v>353</v>
      </c>
      <c r="AN113" t="s">
        <v>354</v>
      </c>
      <c r="AO113" t="s">
        <v>548</v>
      </c>
      <c r="AP113" t="s">
        <v>549</v>
      </c>
      <c r="AR113" t="s">
        <v>547</v>
      </c>
      <c r="AS113" t="s">
        <v>550</v>
      </c>
      <c r="AT113" t="s">
        <v>894</v>
      </c>
      <c r="AU113">
        <v>2018</v>
      </c>
      <c r="AV113">
        <v>211</v>
      </c>
      <c r="BB113">
        <v>159</v>
      </c>
      <c r="BC113">
        <v>172</v>
      </c>
      <c r="BE113" t="s">
        <v>1841</v>
      </c>
      <c r="BF113" t="str">
        <f>HYPERLINK("http://dx.doi.org/10.1016/j.fuel.2017.09.060","http://dx.doi.org/10.1016/j.fuel.2017.09.060")</f>
        <v>http://dx.doi.org/10.1016/j.fuel.2017.09.060</v>
      </c>
      <c r="BI113">
        <v>14</v>
      </c>
      <c r="BJ113" t="s">
        <v>402</v>
      </c>
      <c r="BK113" t="s">
        <v>92</v>
      </c>
      <c r="BL113" t="s">
        <v>271</v>
      </c>
      <c r="BM113" t="s">
        <v>1842</v>
      </c>
      <c r="BR113" t="s">
        <v>3337</v>
      </c>
      <c r="BS113" t="s">
        <v>1843</v>
      </c>
      <c r="BT113" t="str">
        <f>HYPERLINK("https%3A%2F%2Fwww.webofscience.com%2Fwos%2Fwoscc%2Ffull-record%2FWOS:000413449600018","View Full Record in Web of Science")</f>
        <v>View Full Record in Web of Science</v>
      </c>
    </row>
    <row r="114" spans="1:72" ht="12">
      <c r="A114" t="s">
        <v>70</v>
      </c>
      <c r="B114" t="s">
        <v>1844</v>
      </c>
      <c r="F114" t="s">
        <v>1845</v>
      </c>
      <c r="I114" t="s">
        <v>1846</v>
      </c>
      <c r="J114" t="s">
        <v>1815</v>
      </c>
      <c r="M114" t="s">
        <v>76</v>
      </c>
      <c r="N114" t="s">
        <v>100</v>
      </c>
      <c r="T114" t="s">
        <v>1847</v>
      </c>
      <c r="U114" t="s">
        <v>1848</v>
      </c>
      <c r="V114" t="s">
        <v>1849</v>
      </c>
      <c r="W114" t="s">
        <v>1850</v>
      </c>
      <c r="X114" t="s">
        <v>1851</v>
      </c>
      <c r="Y114" t="s">
        <v>1852</v>
      </c>
      <c r="Z114" t="s">
        <v>1853</v>
      </c>
      <c r="AA114" t="s">
        <v>1854</v>
      </c>
      <c r="AB114" t="s">
        <v>1486</v>
      </c>
      <c r="AC114" t="s">
        <v>1541</v>
      </c>
      <c r="AD114" t="s">
        <v>3557</v>
      </c>
      <c r="AE114" t="s">
        <v>1855</v>
      </c>
      <c r="AG114">
        <v>47</v>
      </c>
      <c r="AH114">
        <v>331</v>
      </c>
      <c r="AI114">
        <v>338</v>
      </c>
      <c r="AJ114">
        <v>5</v>
      </c>
      <c r="AK114">
        <v>75</v>
      </c>
      <c r="AL114" t="s">
        <v>1391</v>
      </c>
      <c r="AM114" t="s">
        <v>353</v>
      </c>
      <c r="AN114" t="s">
        <v>1392</v>
      </c>
      <c r="AO114" t="s">
        <v>1826</v>
      </c>
      <c r="AP114" t="s">
        <v>1827</v>
      </c>
      <c r="AR114" t="s">
        <v>1815</v>
      </c>
      <c r="AS114" t="s">
        <v>1828</v>
      </c>
      <c r="AT114" t="s">
        <v>1856</v>
      </c>
      <c r="AU114">
        <v>2017</v>
      </c>
      <c r="AV114">
        <v>141</v>
      </c>
      <c r="BB114">
        <v>1466</v>
      </c>
      <c r="BC114">
        <v>1478</v>
      </c>
      <c r="BE114" t="s">
        <v>1857</v>
      </c>
      <c r="BF114" t="str">
        <f>HYPERLINK("http://dx.doi.org/10.1016/j.energy.2017.11.092","http://dx.doi.org/10.1016/j.energy.2017.11.092")</f>
        <v>http://dx.doi.org/10.1016/j.energy.2017.11.092</v>
      </c>
      <c r="BI114">
        <v>13</v>
      </c>
      <c r="BJ114" t="s">
        <v>1830</v>
      </c>
      <c r="BK114" t="s">
        <v>143</v>
      </c>
      <c r="BL114" t="s">
        <v>1830</v>
      </c>
      <c r="BM114" t="s">
        <v>1858</v>
      </c>
      <c r="BR114" t="s">
        <v>3337</v>
      </c>
      <c r="BS114" t="s">
        <v>1859</v>
      </c>
      <c r="BT114" t="str">
        <f>HYPERLINK("https%3A%2F%2Fwww.webofscience.com%2Fwos%2Fwoscc%2Ffull-record%2FWOS:000423249200010","View Full Record in Web of Science")</f>
        <v>View Full Record in Web of Science</v>
      </c>
    </row>
    <row r="115" spans="1:72" ht="12">
      <c r="A115" t="s">
        <v>70</v>
      </c>
      <c r="B115" t="s">
        <v>1860</v>
      </c>
      <c r="F115" t="s">
        <v>1861</v>
      </c>
      <c r="I115" t="s">
        <v>1862</v>
      </c>
      <c r="J115" t="s">
        <v>1863</v>
      </c>
      <c r="M115" t="s">
        <v>76</v>
      </c>
      <c r="N115" t="s">
        <v>77</v>
      </c>
      <c r="U115" t="s">
        <v>1864</v>
      </c>
      <c r="V115" t="s">
        <v>1865</v>
      </c>
      <c r="W115" t="s">
        <v>1866</v>
      </c>
      <c r="X115" t="s">
        <v>1867</v>
      </c>
      <c r="Y115" t="s">
        <v>1868</v>
      </c>
      <c r="Z115" t="s">
        <v>1869</v>
      </c>
      <c r="AA115" t="s">
        <v>3576</v>
      </c>
      <c r="AB115" t="s">
        <v>1870</v>
      </c>
      <c r="AC115" t="s">
        <v>1871</v>
      </c>
      <c r="AD115" t="s">
        <v>1872</v>
      </c>
      <c r="AE115" t="s">
        <v>1873</v>
      </c>
      <c r="AG115">
        <v>144</v>
      </c>
      <c r="AH115">
        <v>182</v>
      </c>
      <c r="AI115">
        <v>191</v>
      </c>
      <c r="AJ115">
        <v>32</v>
      </c>
      <c r="AK115">
        <v>191</v>
      </c>
      <c r="AL115" t="s">
        <v>792</v>
      </c>
      <c r="AM115" t="s">
        <v>340</v>
      </c>
      <c r="AN115" t="s">
        <v>793</v>
      </c>
      <c r="AO115" t="s">
        <v>1874</v>
      </c>
      <c r="AP115" t="s">
        <v>1875</v>
      </c>
      <c r="AR115" t="s">
        <v>1876</v>
      </c>
      <c r="AS115" t="s">
        <v>1877</v>
      </c>
      <c r="AT115" t="s">
        <v>1878</v>
      </c>
      <c r="AU115">
        <v>2017</v>
      </c>
      <c r="AV115">
        <v>31</v>
      </c>
      <c r="AW115">
        <v>12</v>
      </c>
      <c r="BB115">
        <v>13063</v>
      </c>
      <c r="BC115">
        <v>13087</v>
      </c>
      <c r="BE115" t="s">
        <v>1879</v>
      </c>
      <c r="BF115" t="str">
        <f>HYPERLINK("http://dx.doi.org/10.1021/acs.energyfuels.7b02897","http://dx.doi.org/10.1021/acs.energyfuels.7b02897")</f>
        <v>http://dx.doi.org/10.1021/acs.energyfuels.7b02897</v>
      </c>
      <c r="BI115">
        <v>25</v>
      </c>
      <c r="BJ115" t="s">
        <v>402</v>
      </c>
      <c r="BK115" t="s">
        <v>92</v>
      </c>
      <c r="BL115" t="s">
        <v>271</v>
      </c>
      <c r="BM115" t="s">
        <v>1880</v>
      </c>
      <c r="BR115" t="s">
        <v>3337</v>
      </c>
      <c r="BS115" t="s">
        <v>1881</v>
      </c>
      <c r="BT115" t="str">
        <f>HYPERLINK("https%3A%2F%2Fwww.webofscience.com%2Fwos%2Fwoscc%2Ffull-record%2FWOS:000418783800003","View Full Record in Web of Science")</f>
        <v>View Full Record in Web of Science</v>
      </c>
    </row>
    <row r="116" spans="1:72" ht="12">
      <c r="A116" t="s">
        <v>70</v>
      </c>
      <c r="B116" t="s">
        <v>2906</v>
      </c>
      <c r="F116" t="s">
        <v>2907</v>
      </c>
      <c r="I116" t="s">
        <v>2908</v>
      </c>
      <c r="J116" t="s">
        <v>658</v>
      </c>
      <c r="M116" t="s">
        <v>76</v>
      </c>
      <c r="N116" t="s">
        <v>100</v>
      </c>
      <c r="T116" t="s">
        <v>2909</v>
      </c>
      <c r="U116" t="s">
        <v>2910</v>
      </c>
      <c r="V116" t="s">
        <v>2911</v>
      </c>
      <c r="W116" t="s">
        <v>2912</v>
      </c>
      <c r="X116" t="s">
        <v>254</v>
      </c>
      <c r="Y116" t="s">
        <v>2913</v>
      </c>
      <c r="Z116" t="s">
        <v>811</v>
      </c>
      <c r="AB116" t="s">
        <v>3577</v>
      </c>
      <c r="AC116" t="s">
        <v>2914</v>
      </c>
      <c r="AD116" t="s">
        <v>1291</v>
      </c>
      <c r="AE116" t="s">
        <v>2915</v>
      </c>
      <c r="AG116">
        <v>50</v>
      </c>
      <c r="AH116">
        <v>187</v>
      </c>
      <c r="AI116">
        <v>189</v>
      </c>
      <c r="AJ116">
        <v>38</v>
      </c>
      <c r="AK116">
        <v>620</v>
      </c>
      <c r="AL116" t="s">
        <v>133</v>
      </c>
      <c r="AM116" t="s">
        <v>134</v>
      </c>
      <c r="AN116" t="s">
        <v>135</v>
      </c>
      <c r="AO116" t="s">
        <v>670</v>
      </c>
      <c r="AP116" t="s">
        <v>671</v>
      </c>
      <c r="AR116" t="s">
        <v>672</v>
      </c>
      <c r="AS116" t="s">
        <v>673</v>
      </c>
      <c r="AT116" t="s">
        <v>2916</v>
      </c>
      <c r="AU116">
        <v>2017</v>
      </c>
      <c r="AV116">
        <v>217</v>
      </c>
      <c r="BB116">
        <v>429</v>
      </c>
      <c r="BC116">
        <v>436</v>
      </c>
      <c r="BE116" t="s">
        <v>2917</v>
      </c>
      <c r="BF116" t="str">
        <f>HYPERLINK("http://dx.doi.org/10.1016/j.apcatb.2017.06.014","http://dx.doi.org/10.1016/j.apcatb.2017.06.014")</f>
        <v>http://dx.doi.org/10.1016/j.apcatb.2017.06.014</v>
      </c>
      <c r="BI116">
        <v>8</v>
      </c>
      <c r="BJ116" t="s">
        <v>676</v>
      </c>
      <c r="BK116" t="s">
        <v>92</v>
      </c>
      <c r="BL116" t="s">
        <v>677</v>
      </c>
      <c r="BM116" t="s">
        <v>2918</v>
      </c>
      <c r="BO116" t="s">
        <v>2085</v>
      </c>
      <c r="BR116" t="s">
        <v>3337</v>
      </c>
      <c r="BS116" t="s">
        <v>2919</v>
      </c>
      <c r="BT116" t="str">
        <f>HYPERLINK("https%3A%2F%2Fwww.webofscience.com%2Fwos%2Fwoscc%2Ffull-record%2FWOS:000405158000043","View Full Record in Web of Science")</f>
        <v>View Full Record in Web of Science</v>
      </c>
    </row>
    <row r="117" spans="1:72" ht="12">
      <c r="A117" t="s">
        <v>70</v>
      </c>
      <c r="B117" t="s">
        <v>1882</v>
      </c>
      <c r="F117" t="s">
        <v>1883</v>
      </c>
      <c r="I117" t="s">
        <v>1884</v>
      </c>
      <c r="J117" t="s">
        <v>1885</v>
      </c>
      <c r="M117" t="s">
        <v>76</v>
      </c>
      <c r="N117" t="s">
        <v>100</v>
      </c>
      <c r="T117" t="s">
        <v>1886</v>
      </c>
      <c r="U117" t="s">
        <v>1887</v>
      </c>
      <c r="V117" t="s">
        <v>1888</v>
      </c>
      <c r="W117" t="s">
        <v>1889</v>
      </c>
      <c r="X117" t="s">
        <v>1890</v>
      </c>
      <c r="Y117" t="s">
        <v>1891</v>
      </c>
      <c r="Z117" t="s">
        <v>1892</v>
      </c>
      <c r="AB117" t="s">
        <v>1893</v>
      </c>
      <c r="AC117" t="s">
        <v>1894</v>
      </c>
      <c r="AD117" t="s">
        <v>732</v>
      </c>
      <c r="AE117" t="s">
        <v>1895</v>
      </c>
      <c r="AG117">
        <v>43</v>
      </c>
      <c r="AH117">
        <v>128</v>
      </c>
      <c r="AI117">
        <v>132</v>
      </c>
      <c r="AJ117">
        <v>38</v>
      </c>
      <c r="AK117">
        <v>298</v>
      </c>
      <c r="AL117" t="s">
        <v>352</v>
      </c>
      <c r="AM117" t="s">
        <v>353</v>
      </c>
      <c r="AN117" t="s">
        <v>354</v>
      </c>
      <c r="AO117" t="s">
        <v>1896</v>
      </c>
      <c r="AP117" t="s">
        <v>1897</v>
      </c>
      <c r="AR117" t="s">
        <v>1898</v>
      </c>
      <c r="AS117" t="s">
        <v>1899</v>
      </c>
      <c r="AT117" t="s">
        <v>1900</v>
      </c>
      <c r="AU117">
        <v>2017</v>
      </c>
      <c r="AV117">
        <v>110</v>
      </c>
      <c r="BB117">
        <v>609</v>
      </c>
      <c r="BC117">
        <v>618</v>
      </c>
      <c r="BE117" t="s">
        <v>1901</v>
      </c>
      <c r="BF117" t="str">
        <f>HYPERLINK("http://dx.doi.org/10.1016/j.enpol.2017.07.057","http://dx.doi.org/10.1016/j.enpol.2017.07.057")</f>
        <v>http://dx.doi.org/10.1016/j.enpol.2017.07.057</v>
      </c>
      <c r="BI117">
        <v>10</v>
      </c>
      <c r="BJ117" t="s">
        <v>1902</v>
      </c>
      <c r="BK117" t="s">
        <v>143</v>
      </c>
      <c r="BL117" t="s">
        <v>1903</v>
      </c>
      <c r="BM117" t="s">
        <v>1904</v>
      </c>
      <c r="BR117" t="s">
        <v>3337</v>
      </c>
      <c r="BS117" t="s">
        <v>1905</v>
      </c>
      <c r="BT117" t="str">
        <f>HYPERLINK("https%3A%2F%2Fwww.webofscience.com%2Fwos%2Fwoscc%2Ffull-record%2FWOS:000417660800061","View Full Record in Web of Science")</f>
        <v>View Full Record in Web of Science</v>
      </c>
    </row>
    <row r="118" spans="1:72" ht="12">
      <c r="A118" t="s">
        <v>70</v>
      </c>
      <c r="B118" t="s">
        <v>1906</v>
      </c>
      <c r="F118" t="s">
        <v>1907</v>
      </c>
      <c r="I118" t="s">
        <v>1908</v>
      </c>
      <c r="J118" t="s">
        <v>547</v>
      </c>
      <c r="M118" t="s">
        <v>76</v>
      </c>
      <c r="N118" t="s">
        <v>100</v>
      </c>
      <c r="T118" t="s">
        <v>1909</v>
      </c>
      <c r="U118" t="s">
        <v>1910</v>
      </c>
      <c r="V118" t="s">
        <v>1911</v>
      </c>
      <c r="W118" t="s">
        <v>1912</v>
      </c>
      <c r="X118" t="s">
        <v>283</v>
      </c>
      <c r="Y118" t="s">
        <v>1913</v>
      </c>
      <c r="Z118" t="s">
        <v>1914</v>
      </c>
      <c r="AA118" t="s">
        <v>1915</v>
      </c>
      <c r="AB118" t="s">
        <v>1916</v>
      </c>
      <c r="AC118" t="s">
        <v>1917</v>
      </c>
      <c r="AD118" t="s">
        <v>1918</v>
      </c>
      <c r="AE118" t="s">
        <v>1919</v>
      </c>
      <c r="AG118">
        <v>33</v>
      </c>
      <c r="AH118">
        <v>197</v>
      </c>
      <c r="AI118">
        <v>210</v>
      </c>
      <c r="AJ118">
        <v>27</v>
      </c>
      <c r="AK118">
        <v>206</v>
      </c>
      <c r="AL118" t="s">
        <v>352</v>
      </c>
      <c r="AM118" t="s">
        <v>353</v>
      </c>
      <c r="AN118" t="s">
        <v>354</v>
      </c>
      <c r="AO118" t="s">
        <v>548</v>
      </c>
      <c r="AP118" t="s">
        <v>549</v>
      </c>
      <c r="AR118" t="s">
        <v>547</v>
      </c>
      <c r="AS118" t="s">
        <v>550</v>
      </c>
      <c r="AT118" t="s">
        <v>997</v>
      </c>
      <c r="AU118">
        <v>2017</v>
      </c>
      <c r="AV118">
        <v>206</v>
      </c>
      <c r="BB118">
        <v>482</v>
      </c>
      <c r="BC118">
        <v>493</v>
      </c>
      <c r="BE118" t="s">
        <v>1920</v>
      </c>
      <c r="BF118" t="str">
        <f>HYPERLINK("http://dx.doi.org/10.1016/j.fuel.2017.05.033","http://dx.doi.org/10.1016/j.fuel.2017.05.033")</f>
        <v>http://dx.doi.org/10.1016/j.fuel.2017.05.033</v>
      </c>
      <c r="BI118">
        <v>12</v>
      </c>
      <c r="BJ118" t="s">
        <v>402</v>
      </c>
      <c r="BK118" t="s">
        <v>92</v>
      </c>
      <c r="BL118" t="s">
        <v>271</v>
      </c>
      <c r="BM118" t="s">
        <v>1921</v>
      </c>
      <c r="BR118" t="s">
        <v>3337</v>
      </c>
      <c r="BS118" t="s">
        <v>1922</v>
      </c>
      <c r="BT118" t="str">
        <f>HYPERLINK("https%3A%2F%2Fwww.webofscience.com%2Fwos%2Fwoscc%2Ffull-record%2FWOS:000405805800048","View Full Record in Web of Science")</f>
        <v>View Full Record in Web of Science</v>
      </c>
    </row>
    <row r="119" spans="1:72" ht="12">
      <c r="A119" t="s">
        <v>70</v>
      </c>
      <c r="B119" t="s">
        <v>1923</v>
      </c>
      <c r="F119" t="s">
        <v>1924</v>
      </c>
      <c r="I119" t="s">
        <v>1925</v>
      </c>
      <c r="J119" t="s">
        <v>1926</v>
      </c>
      <c r="M119" t="s">
        <v>76</v>
      </c>
      <c r="N119" t="s">
        <v>100</v>
      </c>
      <c r="T119" t="s">
        <v>1927</v>
      </c>
      <c r="U119" t="s">
        <v>1928</v>
      </c>
      <c r="V119" t="s">
        <v>1929</v>
      </c>
      <c r="W119" t="s">
        <v>1930</v>
      </c>
      <c r="X119" t="s">
        <v>1931</v>
      </c>
      <c r="Y119" t="s">
        <v>1932</v>
      </c>
      <c r="Z119" t="s">
        <v>1933</v>
      </c>
      <c r="AA119" t="s">
        <v>3578</v>
      </c>
      <c r="AB119" t="s">
        <v>3579</v>
      </c>
      <c r="AC119" t="s">
        <v>1934</v>
      </c>
      <c r="AD119" t="s">
        <v>1935</v>
      </c>
      <c r="AE119" t="s">
        <v>1936</v>
      </c>
      <c r="AG119">
        <v>57</v>
      </c>
      <c r="AH119">
        <v>407</v>
      </c>
      <c r="AI119">
        <v>419</v>
      </c>
      <c r="AJ119">
        <v>47</v>
      </c>
      <c r="AK119">
        <v>1015</v>
      </c>
      <c r="AL119" t="s">
        <v>1370</v>
      </c>
      <c r="AM119" t="s">
        <v>134</v>
      </c>
      <c r="AN119" t="s">
        <v>1371</v>
      </c>
      <c r="AO119" t="s">
        <v>1937</v>
      </c>
      <c r="AP119" t="s">
        <v>1938</v>
      </c>
      <c r="AR119" t="s">
        <v>1926</v>
      </c>
      <c r="AS119" t="s">
        <v>1939</v>
      </c>
      <c r="AT119" t="s">
        <v>267</v>
      </c>
      <c r="AU119">
        <v>2017</v>
      </c>
      <c r="AV119">
        <v>38</v>
      </c>
      <c r="BB119">
        <v>368</v>
      </c>
      <c r="BC119">
        <v>376</v>
      </c>
      <c r="BE119" t="s">
        <v>1940</v>
      </c>
      <c r="BF119" t="str">
        <f>HYPERLINK("http://dx.doi.org/10.1016/j.nanoen.2017.06.009","http://dx.doi.org/10.1016/j.nanoen.2017.06.009")</f>
        <v>http://dx.doi.org/10.1016/j.nanoen.2017.06.009</v>
      </c>
      <c r="BI119">
        <v>9</v>
      </c>
      <c r="BJ119" t="s">
        <v>1458</v>
      </c>
      <c r="BK119" t="s">
        <v>92</v>
      </c>
      <c r="BL119" t="s">
        <v>379</v>
      </c>
      <c r="BM119" t="s">
        <v>1941</v>
      </c>
      <c r="BR119" t="s">
        <v>3337</v>
      </c>
      <c r="BS119" t="s">
        <v>1942</v>
      </c>
      <c r="BT119" t="str">
        <f>HYPERLINK("https%3A%2F%2Fwww.webofscience.com%2Fwos%2Fwoscc%2Ffull-record%2FWOS:000405202800043","View Full Record in Web of Science")</f>
        <v>View Full Record in Web of Science</v>
      </c>
    </row>
    <row r="120" spans="1:72" ht="12">
      <c r="A120" t="s">
        <v>70</v>
      </c>
      <c r="B120" t="s">
        <v>1943</v>
      </c>
      <c r="F120" t="s">
        <v>1944</v>
      </c>
      <c r="I120" t="s">
        <v>1945</v>
      </c>
      <c r="J120" t="s">
        <v>1946</v>
      </c>
      <c r="M120" t="s">
        <v>76</v>
      </c>
      <c r="N120" t="s">
        <v>100</v>
      </c>
      <c r="T120" t="s">
        <v>1947</v>
      </c>
      <c r="U120" t="s">
        <v>1948</v>
      </c>
      <c r="V120" t="s">
        <v>1949</v>
      </c>
      <c r="W120" t="s">
        <v>1950</v>
      </c>
      <c r="X120" t="s">
        <v>1951</v>
      </c>
      <c r="Y120" t="s">
        <v>1952</v>
      </c>
      <c r="Z120" t="s">
        <v>1953</v>
      </c>
      <c r="AA120" t="s">
        <v>3580</v>
      </c>
      <c r="AB120" t="s">
        <v>3581</v>
      </c>
      <c r="AC120" t="s">
        <v>1954</v>
      </c>
      <c r="AD120" t="s">
        <v>1955</v>
      </c>
      <c r="AE120" t="s">
        <v>1956</v>
      </c>
      <c r="AG120">
        <v>54</v>
      </c>
      <c r="AH120">
        <v>320</v>
      </c>
      <c r="AI120">
        <v>338</v>
      </c>
      <c r="AJ120">
        <v>51</v>
      </c>
      <c r="AK120">
        <v>826</v>
      </c>
      <c r="AL120" t="s">
        <v>792</v>
      </c>
      <c r="AM120" t="s">
        <v>340</v>
      </c>
      <c r="AN120" t="s">
        <v>793</v>
      </c>
      <c r="AO120" t="s">
        <v>1957</v>
      </c>
      <c r="AP120" t="s">
        <v>1958</v>
      </c>
      <c r="AR120" t="s">
        <v>1959</v>
      </c>
      <c r="AS120" t="s">
        <v>1960</v>
      </c>
      <c r="AT120" t="s">
        <v>1961</v>
      </c>
      <c r="AU120">
        <v>2017</v>
      </c>
      <c r="AV120">
        <v>9</v>
      </c>
      <c r="AW120">
        <v>15</v>
      </c>
      <c r="BB120">
        <v>13544</v>
      </c>
      <c r="BC120">
        <v>13553</v>
      </c>
      <c r="BE120" t="s">
        <v>1962</v>
      </c>
      <c r="BF120" t="str">
        <f>HYPERLINK("http://dx.doi.org/10.1021/acsami.7b02410","http://dx.doi.org/10.1021/acsami.7b02410")</f>
        <v>http://dx.doi.org/10.1021/acsami.7b02410</v>
      </c>
      <c r="BI120">
        <v>10</v>
      </c>
      <c r="BJ120" t="s">
        <v>1256</v>
      </c>
      <c r="BK120" t="s">
        <v>92</v>
      </c>
      <c r="BL120" t="s">
        <v>1257</v>
      </c>
      <c r="BM120" t="s">
        <v>1963</v>
      </c>
      <c r="BN120">
        <v>28362080</v>
      </c>
      <c r="BR120" t="s">
        <v>3337</v>
      </c>
      <c r="BS120" t="s">
        <v>1964</v>
      </c>
      <c r="BT120" t="str">
        <f>HYPERLINK("https%3A%2F%2Fwww.webofscience.com%2Fwos%2Fwoscc%2Ffull-record%2FWOS:000399965700069","View Full Record in Web of Science")</f>
        <v>View Full Record in Web of Science</v>
      </c>
    </row>
    <row r="121" spans="1:72" ht="12">
      <c r="A121" t="s">
        <v>70</v>
      </c>
      <c r="B121" t="s">
        <v>1966</v>
      </c>
      <c r="F121" t="s">
        <v>1967</v>
      </c>
      <c r="I121" t="s">
        <v>1968</v>
      </c>
      <c r="J121" t="s">
        <v>1969</v>
      </c>
      <c r="M121" t="s">
        <v>76</v>
      </c>
      <c r="N121" t="s">
        <v>100</v>
      </c>
      <c r="T121" t="s">
        <v>1970</v>
      </c>
      <c r="U121" t="s">
        <v>1971</v>
      </c>
      <c r="V121" t="s">
        <v>1972</v>
      </c>
      <c r="W121" t="s">
        <v>1973</v>
      </c>
      <c r="X121" t="s">
        <v>1974</v>
      </c>
      <c r="Y121" t="s">
        <v>1975</v>
      </c>
      <c r="Z121" t="s">
        <v>1976</v>
      </c>
      <c r="AA121" t="s">
        <v>3582</v>
      </c>
      <c r="AB121" t="s">
        <v>3583</v>
      </c>
      <c r="AC121" t="s">
        <v>1977</v>
      </c>
      <c r="AD121" t="s">
        <v>1978</v>
      </c>
      <c r="AE121" t="s">
        <v>1979</v>
      </c>
      <c r="AG121">
        <v>91</v>
      </c>
      <c r="AH121">
        <v>349</v>
      </c>
      <c r="AI121">
        <v>363</v>
      </c>
      <c r="AJ121">
        <v>32</v>
      </c>
      <c r="AK121">
        <v>310</v>
      </c>
      <c r="AL121" t="s">
        <v>1980</v>
      </c>
      <c r="AM121" t="s">
        <v>340</v>
      </c>
      <c r="AN121" t="s">
        <v>1981</v>
      </c>
      <c r="AO121" t="s">
        <v>1982</v>
      </c>
      <c r="AR121" t="s">
        <v>1983</v>
      </c>
      <c r="AS121" t="s">
        <v>1984</v>
      </c>
      <c r="AT121" t="s">
        <v>1985</v>
      </c>
      <c r="AU121">
        <v>2017</v>
      </c>
      <c r="AV121">
        <v>114</v>
      </c>
      <c r="AW121">
        <v>13</v>
      </c>
      <c r="BB121">
        <v>3358</v>
      </c>
      <c r="BC121">
        <v>3363</v>
      </c>
      <c r="BE121" t="s">
        <v>1986</v>
      </c>
      <c r="BF121" t="str">
        <f>HYPERLINK("http://dx.doi.org/10.1073/pnas.1612608114","http://dx.doi.org/10.1073/pnas.1612608114")</f>
        <v>http://dx.doi.org/10.1073/pnas.1612608114</v>
      </c>
      <c r="BI121">
        <v>6</v>
      </c>
      <c r="BJ121" t="s">
        <v>476</v>
      </c>
      <c r="BK121" t="s">
        <v>92</v>
      </c>
      <c r="BL121" t="s">
        <v>477</v>
      </c>
      <c r="BM121" t="s">
        <v>1987</v>
      </c>
      <c r="BN121">
        <v>28289228</v>
      </c>
      <c r="BO121" t="s">
        <v>3271</v>
      </c>
      <c r="BR121" t="s">
        <v>3337</v>
      </c>
      <c r="BS121" t="s">
        <v>1988</v>
      </c>
      <c r="BT121" t="str">
        <f>HYPERLINK("https%3A%2F%2Fwww.webofscience.com%2Fwos%2Fwoscc%2Ffull-record%2FWOS:000397607300053","View Full Record in Web of Science")</f>
        <v>View Full Record in Web of Science</v>
      </c>
    </row>
    <row r="122" spans="1:72" ht="12">
      <c r="A122" t="s">
        <v>70</v>
      </c>
      <c r="B122" t="s">
        <v>1989</v>
      </c>
      <c r="F122" t="s">
        <v>1990</v>
      </c>
      <c r="I122" t="s">
        <v>1991</v>
      </c>
      <c r="J122" t="s">
        <v>1511</v>
      </c>
      <c r="M122" t="s">
        <v>76</v>
      </c>
      <c r="N122" t="s">
        <v>100</v>
      </c>
      <c r="U122" t="s">
        <v>1992</v>
      </c>
      <c r="V122" t="s">
        <v>1993</v>
      </c>
      <c r="W122" t="s">
        <v>1994</v>
      </c>
      <c r="X122" t="s">
        <v>1995</v>
      </c>
      <c r="Y122" t="s">
        <v>1996</v>
      </c>
      <c r="Z122" t="s">
        <v>1997</v>
      </c>
      <c r="AA122" t="s">
        <v>3584</v>
      </c>
      <c r="AB122" t="s">
        <v>1998</v>
      </c>
      <c r="AC122" t="s">
        <v>1999</v>
      </c>
      <c r="AD122" t="s">
        <v>2000</v>
      </c>
      <c r="AE122" t="s">
        <v>2001</v>
      </c>
      <c r="AG122">
        <v>59</v>
      </c>
      <c r="AH122">
        <v>160</v>
      </c>
      <c r="AI122">
        <v>162</v>
      </c>
      <c r="AJ122">
        <v>30</v>
      </c>
      <c r="AK122">
        <v>496</v>
      </c>
      <c r="AL122" t="s">
        <v>82</v>
      </c>
      <c r="AM122" t="s">
        <v>83</v>
      </c>
      <c r="AN122" t="s">
        <v>84</v>
      </c>
      <c r="AO122" t="s">
        <v>1521</v>
      </c>
      <c r="AP122" t="s">
        <v>1522</v>
      </c>
      <c r="AR122" t="s">
        <v>1511</v>
      </c>
      <c r="AS122" t="s">
        <v>1523</v>
      </c>
      <c r="AT122" t="s">
        <v>2002</v>
      </c>
      <c r="AU122">
        <v>2017</v>
      </c>
      <c r="AV122">
        <v>9</v>
      </c>
      <c r="AW122">
        <v>6</v>
      </c>
      <c r="BB122">
        <v>2178</v>
      </c>
      <c r="BC122">
        <v>2187</v>
      </c>
      <c r="BE122" t="s">
        <v>2003</v>
      </c>
      <c r="BF122" t="str">
        <f>HYPERLINK("http://dx.doi.org/10.1039/c6nr08987a","http://dx.doi.org/10.1039/c6nr08987a")</f>
        <v>http://dx.doi.org/10.1039/c6nr08987a</v>
      </c>
      <c r="BI122">
        <v>10</v>
      </c>
      <c r="BJ122" t="s">
        <v>1526</v>
      </c>
      <c r="BK122" t="s">
        <v>92</v>
      </c>
      <c r="BL122" t="s">
        <v>379</v>
      </c>
      <c r="BM122" t="s">
        <v>2004</v>
      </c>
      <c r="BN122">
        <v>28124704</v>
      </c>
      <c r="BR122" t="s">
        <v>3337</v>
      </c>
      <c r="BS122" t="s">
        <v>2005</v>
      </c>
      <c r="BT122" t="str">
        <f>HYPERLINK("https%3A%2F%2Fwww.webofscience.com%2Fwos%2Fwoscc%2Ffull-record%2FWOS:000395626600010","View Full Record in Web of Science")</f>
        <v>View Full Record in Web of Science</v>
      </c>
    </row>
    <row r="123" spans="1:72" ht="12">
      <c r="A123" t="s">
        <v>70</v>
      </c>
      <c r="B123" t="s">
        <v>2006</v>
      </c>
      <c r="F123" t="s">
        <v>2007</v>
      </c>
      <c r="I123" t="s">
        <v>2008</v>
      </c>
      <c r="J123" t="s">
        <v>2009</v>
      </c>
      <c r="M123" t="s">
        <v>76</v>
      </c>
      <c r="N123" t="s">
        <v>100</v>
      </c>
      <c r="T123" t="s">
        <v>2010</v>
      </c>
      <c r="U123" t="s">
        <v>2011</v>
      </c>
      <c r="V123" t="s">
        <v>2012</v>
      </c>
      <c r="W123" t="s">
        <v>2013</v>
      </c>
      <c r="X123" t="s">
        <v>2014</v>
      </c>
      <c r="Y123" t="s">
        <v>2015</v>
      </c>
      <c r="Z123" t="s">
        <v>2016</v>
      </c>
      <c r="AA123" t="s">
        <v>2905</v>
      </c>
      <c r="AB123" t="s">
        <v>3585</v>
      </c>
      <c r="AC123" t="s">
        <v>1783</v>
      </c>
      <c r="AD123" t="s">
        <v>732</v>
      </c>
      <c r="AE123" t="s">
        <v>2017</v>
      </c>
      <c r="AG123">
        <v>50</v>
      </c>
      <c r="AH123">
        <v>422</v>
      </c>
      <c r="AI123">
        <v>447</v>
      </c>
      <c r="AJ123">
        <v>35</v>
      </c>
      <c r="AK123">
        <v>439</v>
      </c>
      <c r="AL123" t="s">
        <v>2018</v>
      </c>
      <c r="AM123" t="s">
        <v>2019</v>
      </c>
      <c r="AN123" t="s">
        <v>2020</v>
      </c>
      <c r="AP123" t="s">
        <v>2021</v>
      </c>
      <c r="AR123" t="s">
        <v>2022</v>
      </c>
      <c r="AS123" t="s">
        <v>2023</v>
      </c>
      <c r="AT123" t="s">
        <v>183</v>
      </c>
      <c r="AU123">
        <v>2017</v>
      </c>
      <c r="AV123">
        <v>17</v>
      </c>
      <c r="AW123">
        <v>2</v>
      </c>
      <c r="BD123">
        <v>273</v>
      </c>
      <c r="BE123" t="s">
        <v>2024</v>
      </c>
      <c r="BF123" t="str">
        <f>HYPERLINK("http://dx.doi.org/10.3390/s17020273","http://dx.doi.org/10.3390/s17020273")</f>
        <v>http://dx.doi.org/10.3390/s17020273</v>
      </c>
      <c r="BI123">
        <v>18</v>
      </c>
      <c r="BJ123" t="s">
        <v>2025</v>
      </c>
      <c r="BK123" t="s">
        <v>92</v>
      </c>
      <c r="BL123" t="s">
        <v>2026</v>
      </c>
      <c r="BM123" t="s">
        <v>2027</v>
      </c>
      <c r="BN123">
        <v>28146106</v>
      </c>
      <c r="BO123" t="s">
        <v>956</v>
      </c>
      <c r="BR123" t="s">
        <v>3337</v>
      </c>
      <c r="BS123" t="s">
        <v>2028</v>
      </c>
      <c r="BT123" t="str">
        <f>HYPERLINK("https%3A%2F%2Fwww.webofscience.com%2Fwos%2Fwoscc%2Ffull-record%2FWOS:000395482700057","View Full Record in Web of Science")</f>
        <v>View Full Record in Web of Science</v>
      </c>
    </row>
    <row r="124" spans="1:72" ht="12">
      <c r="A124" t="s">
        <v>70</v>
      </c>
      <c r="B124" t="s">
        <v>2029</v>
      </c>
      <c r="F124" t="s">
        <v>2030</v>
      </c>
      <c r="I124" t="s">
        <v>2031</v>
      </c>
      <c r="J124" t="s">
        <v>2032</v>
      </c>
      <c r="M124" t="s">
        <v>76</v>
      </c>
      <c r="N124" t="s">
        <v>100</v>
      </c>
      <c r="U124" t="s">
        <v>2033</v>
      </c>
      <c r="V124" t="s">
        <v>2034</v>
      </c>
      <c r="W124" t="s">
        <v>2035</v>
      </c>
      <c r="X124" t="s">
        <v>2036</v>
      </c>
      <c r="Y124" t="s">
        <v>2037</v>
      </c>
      <c r="Z124" t="s">
        <v>2038</v>
      </c>
      <c r="AA124" t="s">
        <v>3586</v>
      </c>
      <c r="AB124" t="s">
        <v>3272</v>
      </c>
      <c r="AC124" t="s">
        <v>3587</v>
      </c>
      <c r="AD124" t="s">
        <v>3273</v>
      </c>
      <c r="AE124" t="s">
        <v>2039</v>
      </c>
      <c r="AG124">
        <v>85</v>
      </c>
      <c r="AH124">
        <v>324</v>
      </c>
      <c r="AI124">
        <v>332</v>
      </c>
      <c r="AJ124">
        <v>57</v>
      </c>
      <c r="AK124">
        <v>809</v>
      </c>
      <c r="AL124" t="s">
        <v>1195</v>
      </c>
      <c r="AM124" t="s">
        <v>108</v>
      </c>
      <c r="AN124" t="s">
        <v>1196</v>
      </c>
      <c r="AO124" t="s">
        <v>2040</v>
      </c>
      <c r="AP124" t="s">
        <v>2041</v>
      </c>
      <c r="AR124" t="s">
        <v>2032</v>
      </c>
      <c r="AS124" t="s">
        <v>2042</v>
      </c>
      <c r="AT124" t="s">
        <v>2043</v>
      </c>
      <c r="AU124">
        <v>2017</v>
      </c>
      <c r="AV124">
        <v>541</v>
      </c>
      <c r="AW124">
        <v>7637</v>
      </c>
      <c r="BB124">
        <v>386</v>
      </c>
      <c r="BC124" t="s">
        <v>1253</v>
      </c>
      <c r="BE124" t="s">
        <v>2044</v>
      </c>
      <c r="BF124" t="str">
        <f>HYPERLINK("http://dx.doi.org/10.1038/nature20772","http://dx.doi.org/10.1038/nature20772")</f>
        <v>http://dx.doi.org/10.1038/nature20772</v>
      </c>
      <c r="BI124">
        <v>16</v>
      </c>
      <c r="BJ124" t="s">
        <v>476</v>
      </c>
      <c r="BK124" t="s">
        <v>92</v>
      </c>
      <c r="BL124" t="s">
        <v>477</v>
      </c>
      <c r="BM124" t="s">
        <v>2045</v>
      </c>
      <c r="BN124">
        <v>28002400</v>
      </c>
      <c r="BR124" t="s">
        <v>3337</v>
      </c>
      <c r="BS124" t="s">
        <v>2046</v>
      </c>
      <c r="BT124" t="str">
        <f>HYPERLINK("https%3A%2F%2Fwww.webofscience.com%2Fwos%2Fwoscc%2Ffull-record%2FWOS:000396128800040","View Full Record in Web of Science")</f>
        <v>View Full Record in Web of Science</v>
      </c>
    </row>
    <row r="125" spans="1:72" ht="12">
      <c r="A125" t="s">
        <v>70</v>
      </c>
      <c r="B125" t="s">
        <v>2047</v>
      </c>
      <c r="F125" t="s">
        <v>2048</v>
      </c>
      <c r="I125" t="s">
        <v>2049</v>
      </c>
      <c r="J125" t="s">
        <v>2050</v>
      </c>
      <c r="M125" t="s">
        <v>76</v>
      </c>
      <c r="N125" t="s">
        <v>100</v>
      </c>
      <c r="T125" t="s">
        <v>2051</v>
      </c>
      <c r="U125" t="s">
        <v>2052</v>
      </c>
      <c r="V125" t="s">
        <v>2053</v>
      </c>
      <c r="W125" t="s">
        <v>2054</v>
      </c>
      <c r="X125" t="s">
        <v>2055</v>
      </c>
      <c r="Y125" t="s">
        <v>2056</v>
      </c>
      <c r="Z125" t="s">
        <v>2057</v>
      </c>
      <c r="AA125" t="s">
        <v>2058</v>
      </c>
      <c r="AC125" t="s">
        <v>2059</v>
      </c>
      <c r="AD125" t="s">
        <v>2060</v>
      </c>
      <c r="AE125" t="s">
        <v>2061</v>
      </c>
      <c r="AG125">
        <v>21</v>
      </c>
      <c r="AH125">
        <v>76</v>
      </c>
      <c r="AI125">
        <v>77</v>
      </c>
      <c r="AJ125">
        <v>1</v>
      </c>
      <c r="AK125">
        <v>52</v>
      </c>
      <c r="AL125" t="s">
        <v>1391</v>
      </c>
      <c r="AM125" t="s">
        <v>353</v>
      </c>
      <c r="AN125" t="s">
        <v>1392</v>
      </c>
      <c r="AO125" t="s">
        <v>2062</v>
      </c>
      <c r="AR125" t="s">
        <v>2063</v>
      </c>
      <c r="AS125" t="s">
        <v>2064</v>
      </c>
      <c r="AT125" t="s">
        <v>565</v>
      </c>
      <c r="AU125">
        <v>2017</v>
      </c>
      <c r="AV125">
        <v>63</v>
      </c>
      <c r="BB125">
        <v>88</v>
      </c>
      <c r="BC125">
        <v>94</v>
      </c>
      <c r="BE125" t="s">
        <v>2065</v>
      </c>
      <c r="BF125" t="str">
        <f>HYPERLINK("http://dx.doi.org/10.1016/j.aml.2016.07.024","http://dx.doi.org/10.1016/j.aml.2016.07.024")</f>
        <v>http://dx.doi.org/10.1016/j.aml.2016.07.024</v>
      </c>
      <c r="BI125">
        <v>7</v>
      </c>
      <c r="BJ125" t="s">
        <v>2066</v>
      </c>
      <c r="BK125" t="s">
        <v>92</v>
      </c>
      <c r="BL125" t="s">
        <v>2067</v>
      </c>
      <c r="BM125" t="s">
        <v>2068</v>
      </c>
      <c r="BO125" t="s">
        <v>2547</v>
      </c>
      <c r="BR125" t="s">
        <v>3337</v>
      </c>
      <c r="BS125" t="s">
        <v>2069</v>
      </c>
      <c r="BT125" t="str">
        <f>HYPERLINK("https%3A%2F%2Fwww.webofscience.com%2Fwos%2Fwoscc%2Ffull-record%2FWOS:000384398000014","View Full Record in Web of Science")</f>
        <v>View Full Record in Web of Science</v>
      </c>
    </row>
    <row r="126" spans="1:72" ht="12">
      <c r="A126" t="s">
        <v>70</v>
      </c>
      <c r="B126" t="s">
        <v>2070</v>
      </c>
      <c r="F126" t="s">
        <v>2071</v>
      </c>
      <c r="I126" t="s">
        <v>2072</v>
      </c>
      <c r="J126" t="s">
        <v>658</v>
      </c>
      <c r="M126" t="s">
        <v>76</v>
      </c>
      <c r="N126" t="s">
        <v>100</v>
      </c>
      <c r="T126" t="s">
        <v>2073</v>
      </c>
      <c r="U126" t="s">
        <v>2074</v>
      </c>
      <c r="V126" t="s">
        <v>2075</v>
      </c>
      <c r="W126" t="s">
        <v>2076</v>
      </c>
      <c r="X126" t="s">
        <v>2077</v>
      </c>
      <c r="Y126" t="s">
        <v>2078</v>
      </c>
      <c r="Z126" t="s">
        <v>2079</v>
      </c>
      <c r="AA126" t="s">
        <v>3588</v>
      </c>
      <c r="AB126" t="s">
        <v>3589</v>
      </c>
      <c r="AC126" t="s">
        <v>2080</v>
      </c>
      <c r="AD126" t="s">
        <v>2081</v>
      </c>
      <c r="AE126" t="s">
        <v>2082</v>
      </c>
      <c r="AG126">
        <v>48</v>
      </c>
      <c r="AH126">
        <v>208</v>
      </c>
      <c r="AI126">
        <v>212</v>
      </c>
      <c r="AJ126">
        <v>55</v>
      </c>
      <c r="AK126">
        <v>818</v>
      </c>
      <c r="AL126" t="s">
        <v>133</v>
      </c>
      <c r="AM126" t="s">
        <v>134</v>
      </c>
      <c r="AN126" t="s">
        <v>135</v>
      </c>
      <c r="AO126" t="s">
        <v>670</v>
      </c>
      <c r="AP126" t="s">
        <v>671</v>
      </c>
      <c r="AR126" t="s">
        <v>672</v>
      </c>
      <c r="AS126" t="s">
        <v>673</v>
      </c>
      <c r="AT126" t="s">
        <v>565</v>
      </c>
      <c r="AU126">
        <v>2017</v>
      </c>
      <c r="AV126">
        <v>200</v>
      </c>
      <c r="BB126">
        <v>222</v>
      </c>
      <c r="BC126">
        <v>229</v>
      </c>
      <c r="BE126" t="s">
        <v>2083</v>
      </c>
      <c r="BF126" t="str">
        <f>HYPERLINK("http://dx.doi.org/10.1016/j.apcatb.2016.07.002","http://dx.doi.org/10.1016/j.apcatb.2016.07.002")</f>
        <v>http://dx.doi.org/10.1016/j.apcatb.2016.07.002</v>
      </c>
      <c r="BI126">
        <v>8</v>
      </c>
      <c r="BJ126" t="s">
        <v>676</v>
      </c>
      <c r="BK126" t="s">
        <v>92</v>
      </c>
      <c r="BL126" t="s">
        <v>677</v>
      </c>
      <c r="BM126" t="s">
        <v>2084</v>
      </c>
      <c r="BO126" t="s">
        <v>2085</v>
      </c>
      <c r="BR126" t="s">
        <v>3337</v>
      </c>
      <c r="BS126" t="s">
        <v>2086</v>
      </c>
      <c r="BT126" t="str">
        <f>HYPERLINK("https%3A%2F%2Fwww.webofscience.com%2Fwos%2Fwoscc%2Ffull-record%2FWOS:000384775600023","View Full Record in Web of Science")</f>
        <v>View Full Record in Web of Science</v>
      </c>
    </row>
    <row r="127" spans="1:72" ht="12">
      <c r="A127" t="s">
        <v>70</v>
      </c>
      <c r="B127" t="s">
        <v>2087</v>
      </c>
      <c r="F127" t="s">
        <v>2088</v>
      </c>
      <c r="I127" t="s">
        <v>2089</v>
      </c>
      <c r="J127" t="s">
        <v>2090</v>
      </c>
      <c r="M127" t="s">
        <v>76</v>
      </c>
      <c r="N127" t="s">
        <v>77</v>
      </c>
      <c r="U127" t="s">
        <v>2091</v>
      </c>
      <c r="V127" t="s">
        <v>2092</v>
      </c>
      <c r="W127" t="s">
        <v>2093</v>
      </c>
      <c r="X127" t="s">
        <v>2094</v>
      </c>
      <c r="Y127" t="s">
        <v>2095</v>
      </c>
      <c r="Z127" t="s">
        <v>2096</v>
      </c>
      <c r="AA127" t="s">
        <v>3590</v>
      </c>
      <c r="AB127" t="s">
        <v>3591</v>
      </c>
      <c r="AC127" t="s">
        <v>2097</v>
      </c>
      <c r="AD127" t="s">
        <v>2098</v>
      </c>
      <c r="AE127" t="s">
        <v>2099</v>
      </c>
      <c r="AG127">
        <v>142</v>
      </c>
      <c r="AH127">
        <v>325</v>
      </c>
      <c r="AI127">
        <v>328</v>
      </c>
      <c r="AJ127">
        <v>45</v>
      </c>
      <c r="AK127">
        <v>665</v>
      </c>
      <c r="AL127" t="s">
        <v>82</v>
      </c>
      <c r="AM127" t="s">
        <v>83</v>
      </c>
      <c r="AN127" t="s">
        <v>84</v>
      </c>
      <c r="AO127" t="s">
        <v>2100</v>
      </c>
      <c r="AP127" t="s">
        <v>2101</v>
      </c>
      <c r="AR127" t="s">
        <v>2102</v>
      </c>
      <c r="AS127" t="s">
        <v>2103</v>
      </c>
      <c r="AT127" t="s">
        <v>2104</v>
      </c>
      <c r="AU127">
        <v>2016</v>
      </c>
      <c r="AV127">
        <v>4</v>
      </c>
      <c r="AW127">
        <v>45</v>
      </c>
      <c r="BB127">
        <v>7204</v>
      </c>
      <c r="BC127">
        <v>7219</v>
      </c>
      <c r="BE127" t="s">
        <v>2105</v>
      </c>
      <c r="BF127" t="str">
        <f>HYPERLINK("http://dx.doi.org/10.1039/c6tb02131j","http://dx.doi.org/10.1039/c6tb02131j")</f>
        <v>http://dx.doi.org/10.1039/c6tb02131j</v>
      </c>
      <c r="BI127">
        <v>16</v>
      </c>
      <c r="BJ127" t="s">
        <v>2106</v>
      </c>
      <c r="BK127" t="s">
        <v>92</v>
      </c>
      <c r="BL127" t="s">
        <v>2107</v>
      </c>
      <c r="BM127" t="s">
        <v>2108</v>
      </c>
      <c r="BN127">
        <v>32263722</v>
      </c>
      <c r="BR127" t="s">
        <v>3337</v>
      </c>
      <c r="BS127" t="s">
        <v>2109</v>
      </c>
      <c r="BT127" t="str">
        <f>HYPERLINK("https%3A%2F%2Fwww.webofscience.com%2Fwos%2Fwoscc%2Ffull-record%2FWOS:000388894600002","View Full Record in Web of Science")</f>
        <v>View Full Record in Web of Science</v>
      </c>
    </row>
    <row r="128" spans="1:72" ht="12">
      <c r="A128" t="s">
        <v>70</v>
      </c>
      <c r="B128" t="s">
        <v>2110</v>
      </c>
      <c r="F128" t="s">
        <v>2111</v>
      </c>
      <c r="I128" t="s">
        <v>2112</v>
      </c>
      <c r="J128" t="s">
        <v>658</v>
      </c>
      <c r="M128" t="s">
        <v>76</v>
      </c>
      <c r="N128" t="s">
        <v>100</v>
      </c>
      <c r="T128" t="s">
        <v>2113</v>
      </c>
      <c r="U128" t="s">
        <v>2114</v>
      </c>
      <c r="V128" t="s">
        <v>2115</v>
      </c>
      <c r="W128" t="s">
        <v>2116</v>
      </c>
      <c r="X128" t="s">
        <v>2117</v>
      </c>
      <c r="Y128" t="s">
        <v>2118</v>
      </c>
      <c r="Z128" t="s">
        <v>2119</v>
      </c>
      <c r="AA128" t="s">
        <v>3592</v>
      </c>
      <c r="AB128" t="s">
        <v>3593</v>
      </c>
      <c r="AC128" t="s">
        <v>2120</v>
      </c>
      <c r="AD128" t="s">
        <v>2121</v>
      </c>
      <c r="AE128" t="s">
        <v>2122</v>
      </c>
      <c r="AG128">
        <v>45</v>
      </c>
      <c r="AH128">
        <v>226</v>
      </c>
      <c r="AI128">
        <v>240</v>
      </c>
      <c r="AJ128">
        <v>40</v>
      </c>
      <c r="AK128">
        <v>566</v>
      </c>
      <c r="AL128" t="s">
        <v>1370</v>
      </c>
      <c r="AM128" t="s">
        <v>134</v>
      </c>
      <c r="AN128" t="s">
        <v>1371</v>
      </c>
      <c r="AO128" t="s">
        <v>670</v>
      </c>
      <c r="AP128" t="s">
        <v>671</v>
      </c>
      <c r="AR128" t="s">
        <v>672</v>
      </c>
      <c r="AS128" t="s">
        <v>673</v>
      </c>
      <c r="AT128" t="s">
        <v>2123</v>
      </c>
      <c r="AU128">
        <v>2016</v>
      </c>
      <c r="AV128">
        <v>198</v>
      </c>
      <c r="BB128">
        <v>295</v>
      </c>
      <c r="BC128">
        <v>302</v>
      </c>
      <c r="BE128" t="s">
        <v>2124</v>
      </c>
      <c r="BF128" t="str">
        <f>HYPERLINK("http://dx.doi.org/10.1016/j.apcatb.2016.05.075","http://dx.doi.org/10.1016/j.apcatb.2016.05.075")</f>
        <v>http://dx.doi.org/10.1016/j.apcatb.2016.05.075</v>
      </c>
      <c r="BI128">
        <v>8</v>
      </c>
      <c r="BJ128" t="s">
        <v>676</v>
      </c>
      <c r="BK128" t="s">
        <v>92</v>
      </c>
      <c r="BL128" t="s">
        <v>677</v>
      </c>
      <c r="BM128" t="s">
        <v>2125</v>
      </c>
      <c r="BR128" t="s">
        <v>3337</v>
      </c>
      <c r="BS128" t="s">
        <v>2126</v>
      </c>
      <c r="BT128" t="str">
        <f>HYPERLINK("https%3A%2F%2Fwww.webofscience.com%2Fwos%2Fwoscc%2Ffull-record%2FWOS:000381950000031","View Full Record in Web of Science")</f>
        <v>View Full Record in Web of Science</v>
      </c>
    </row>
    <row r="129" spans="1:72" ht="12">
      <c r="A129" t="s">
        <v>70</v>
      </c>
      <c r="B129" t="s">
        <v>2127</v>
      </c>
      <c r="F129" t="s">
        <v>2128</v>
      </c>
      <c r="I129" t="s">
        <v>2129</v>
      </c>
      <c r="J129" t="s">
        <v>1863</v>
      </c>
      <c r="M129" t="s">
        <v>76</v>
      </c>
      <c r="N129" t="s">
        <v>100</v>
      </c>
      <c r="U129" t="s">
        <v>2130</v>
      </c>
      <c r="V129" t="s">
        <v>2131</v>
      </c>
      <c r="W129" t="s">
        <v>2132</v>
      </c>
      <c r="X129" t="s">
        <v>254</v>
      </c>
      <c r="Y129" t="s">
        <v>2133</v>
      </c>
      <c r="Z129" t="s">
        <v>2134</v>
      </c>
      <c r="AA129" t="s">
        <v>3594</v>
      </c>
      <c r="AB129" t="s">
        <v>2135</v>
      </c>
      <c r="AC129" t="s">
        <v>2136</v>
      </c>
      <c r="AD129" t="s">
        <v>2137</v>
      </c>
      <c r="AE129" t="s">
        <v>2138</v>
      </c>
      <c r="AG129">
        <v>68</v>
      </c>
      <c r="AH129">
        <v>162</v>
      </c>
      <c r="AI129">
        <v>174</v>
      </c>
      <c r="AJ129">
        <v>10</v>
      </c>
      <c r="AK129">
        <v>130</v>
      </c>
      <c r="AL129" t="s">
        <v>792</v>
      </c>
      <c r="AM129" t="s">
        <v>340</v>
      </c>
      <c r="AN129" t="s">
        <v>793</v>
      </c>
      <c r="AO129" t="s">
        <v>1874</v>
      </c>
      <c r="AP129" t="s">
        <v>1875</v>
      </c>
      <c r="AR129" t="s">
        <v>1876</v>
      </c>
      <c r="AS129" t="s">
        <v>1877</v>
      </c>
      <c r="AT129" t="s">
        <v>1878</v>
      </c>
      <c r="AU129">
        <v>2016</v>
      </c>
      <c r="AV129">
        <v>30</v>
      </c>
      <c r="AW129">
        <v>12</v>
      </c>
      <c r="BB129">
        <v>10200</v>
      </c>
      <c r="BC129">
        <v>10214</v>
      </c>
      <c r="BE129" t="s">
        <v>2139</v>
      </c>
      <c r="BF129" t="str">
        <f>HYPERLINK("http://dx.doi.org/10.1021/acs.energyfuels.6b01982","http://dx.doi.org/10.1021/acs.energyfuels.6b01982")</f>
        <v>http://dx.doi.org/10.1021/acs.energyfuels.6b01982</v>
      </c>
      <c r="BI129">
        <v>15</v>
      </c>
      <c r="BJ129" t="s">
        <v>402</v>
      </c>
      <c r="BK129" t="s">
        <v>92</v>
      </c>
      <c r="BL129" t="s">
        <v>271</v>
      </c>
      <c r="BM129" t="s">
        <v>2140</v>
      </c>
      <c r="BR129" t="s">
        <v>3337</v>
      </c>
      <c r="BS129" t="s">
        <v>2141</v>
      </c>
      <c r="BT129" t="str">
        <f>HYPERLINK("https%3A%2F%2Fwww.webofscience.com%2Fwos%2Fwoscc%2Ffull-record%2FWOS:000390072900019","View Full Record in Web of Science")</f>
        <v>View Full Record in Web of Science</v>
      </c>
    </row>
    <row r="130" spans="1:72" ht="12">
      <c r="A130" t="s">
        <v>70</v>
      </c>
      <c r="B130" t="s">
        <v>3274</v>
      </c>
      <c r="F130" t="s">
        <v>3275</v>
      </c>
      <c r="I130" t="s">
        <v>3276</v>
      </c>
      <c r="J130" t="s">
        <v>3277</v>
      </c>
      <c r="M130" t="s">
        <v>76</v>
      </c>
      <c r="N130" t="s">
        <v>100</v>
      </c>
      <c r="U130" t="s">
        <v>3278</v>
      </c>
      <c r="V130" t="s">
        <v>3279</v>
      </c>
      <c r="W130" t="s">
        <v>3280</v>
      </c>
      <c r="X130" t="s">
        <v>3281</v>
      </c>
      <c r="Y130" t="s">
        <v>3282</v>
      </c>
      <c r="Z130" t="s">
        <v>3283</v>
      </c>
      <c r="AA130" t="s">
        <v>3595</v>
      </c>
      <c r="AB130" t="s">
        <v>3596</v>
      </c>
      <c r="AC130" t="s">
        <v>3284</v>
      </c>
      <c r="AD130" t="s">
        <v>3285</v>
      </c>
      <c r="AE130" t="s">
        <v>3286</v>
      </c>
      <c r="AG130">
        <v>44</v>
      </c>
      <c r="AH130">
        <v>202</v>
      </c>
      <c r="AI130">
        <v>212</v>
      </c>
      <c r="AJ130">
        <v>19</v>
      </c>
      <c r="AK130">
        <v>391</v>
      </c>
      <c r="AL130" t="s">
        <v>1391</v>
      </c>
      <c r="AM130" t="s">
        <v>353</v>
      </c>
      <c r="AN130" t="s">
        <v>1392</v>
      </c>
      <c r="AO130" t="s">
        <v>3287</v>
      </c>
      <c r="AP130" t="s">
        <v>3288</v>
      </c>
      <c r="AR130" t="s">
        <v>3277</v>
      </c>
      <c r="AS130" t="s">
        <v>3289</v>
      </c>
      <c r="AT130" t="s">
        <v>1900</v>
      </c>
      <c r="AU130">
        <v>2016</v>
      </c>
      <c r="AV130">
        <v>108</v>
      </c>
      <c r="BB130">
        <v>234</v>
      </c>
      <c r="BC130">
        <v>241</v>
      </c>
      <c r="BE130" t="s">
        <v>3290</v>
      </c>
      <c r="BF130" t="str">
        <f>HYPERLINK("http://dx.doi.org/10.1016/j.carbon.2016.07.015","http://dx.doi.org/10.1016/j.carbon.2016.07.015")</f>
        <v>http://dx.doi.org/10.1016/j.carbon.2016.07.015</v>
      </c>
      <c r="BI130">
        <v>8</v>
      </c>
      <c r="BJ130" t="s">
        <v>3291</v>
      </c>
      <c r="BK130" t="s">
        <v>92</v>
      </c>
      <c r="BL130" t="s">
        <v>836</v>
      </c>
      <c r="BM130" t="s">
        <v>3292</v>
      </c>
      <c r="BR130" t="s">
        <v>3337</v>
      </c>
      <c r="BS130" t="s">
        <v>3293</v>
      </c>
      <c r="BT130" t="str">
        <f>HYPERLINK("https%3A%2F%2Fwww.webofscience.com%2Fwos%2Fwoscc%2Ffull-record%2FWOS:000382246300025","View Full Record in Web of Science")</f>
        <v>View Full Record in Web of Science</v>
      </c>
    </row>
    <row r="131" spans="1:72" ht="12">
      <c r="A131" t="s">
        <v>70</v>
      </c>
      <c r="B131" t="s">
        <v>2142</v>
      </c>
      <c r="F131" t="s">
        <v>2143</v>
      </c>
      <c r="I131" t="s">
        <v>2144</v>
      </c>
      <c r="J131" t="s">
        <v>2145</v>
      </c>
      <c r="M131" t="s">
        <v>76</v>
      </c>
      <c r="N131" t="s">
        <v>100</v>
      </c>
      <c r="T131" t="s">
        <v>2146</v>
      </c>
      <c r="U131" t="s">
        <v>2147</v>
      </c>
      <c r="V131" t="s">
        <v>2148</v>
      </c>
      <c r="W131" t="s">
        <v>2149</v>
      </c>
      <c r="X131" t="s">
        <v>3597</v>
      </c>
      <c r="Y131" t="s">
        <v>2150</v>
      </c>
      <c r="Z131" t="s">
        <v>2151</v>
      </c>
      <c r="AA131" t="s">
        <v>3598</v>
      </c>
      <c r="AB131" t="s">
        <v>2152</v>
      </c>
      <c r="AC131" t="s">
        <v>2153</v>
      </c>
      <c r="AD131" t="s">
        <v>2154</v>
      </c>
      <c r="AE131" t="s">
        <v>2155</v>
      </c>
      <c r="AG131">
        <v>47</v>
      </c>
      <c r="AH131">
        <v>189</v>
      </c>
      <c r="AI131">
        <v>195</v>
      </c>
      <c r="AJ131">
        <v>3</v>
      </c>
      <c r="AK131">
        <v>31</v>
      </c>
      <c r="AL131" t="s">
        <v>2156</v>
      </c>
      <c r="AM131" t="s">
        <v>353</v>
      </c>
      <c r="AN131" t="s">
        <v>2157</v>
      </c>
      <c r="AO131" t="s">
        <v>2158</v>
      </c>
      <c r="AP131" t="s">
        <v>2159</v>
      </c>
      <c r="AR131" t="s">
        <v>2160</v>
      </c>
      <c r="AS131" t="s">
        <v>2161</v>
      </c>
      <c r="AT131" t="s">
        <v>185</v>
      </c>
      <c r="AU131">
        <v>2016</v>
      </c>
      <c r="AV131">
        <v>206</v>
      </c>
      <c r="AW131">
        <v>3</v>
      </c>
      <c r="BB131">
        <v>1695</v>
      </c>
      <c r="BC131">
        <v>1717</v>
      </c>
      <c r="BE131" t="s">
        <v>2162</v>
      </c>
      <c r="BF131" t="str">
        <f>HYPERLINK("http://dx.doi.org/10.1093/gji/ggw230","http://dx.doi.org/10.1093/gji/ggw230")</f>
        <v>http://dx.doi.org/10.1093/gji/ggw230</v>
      </c>
      <c r="BI131">
        <v>23</v>
      </c>
      <c r="BJ131" t="s">
        <v>348</v>
      </c>
      <c r="BK131" t="s">
        <v>92</v>
      </c>
      <c r="BL131" t="s">
        <v>348</v>
      </c>
      <c r="BM131" t="s">
        <v>2163</v>
      </c>
      <c r="BO131" t="s">
        <v>2164</v>
      </c>
      <c r="BR131" t="s">
        <v>3337</v>
      </c>
      <c r="BS131" t="s">
        <v>2165</v>
      </c>
      <c r="BT131" t="str">
        <f>HYPERLINK("https%3A%2F%2Fwww.webofscience.com%2Fwos%2Fwoscc%2Ffull-record%2FWOS:000384650400019","View Full Record in Web of Science")</f>
        <v>View Full Record in Web of Science</v>
      </c>
    </row>
    <row r="132" spans="1:72" ht="12">
      <c r="A132" t="s">
        <v>70</v>
      </c>
      <c r="B132" t="s">
        <v>2166</v>
      </c>
      <c r="F132" t="s">
        <v>2167</v>
      </c>
      <c r="I132" t="s">
        <v>2168</v>
      </c>
      <c r="J132" t="s">
        <v>307</v>
      </c>
      <c r="M132" t="s">
        <v>76</v>
      </c>
      <c r="N132" t="s">
        <v>100</v>
      </c>
      <c r="T132" t="s">
        <v>2169</v>
      </c>
      <c r="U132" t="s">
        <v>2170</v>
      </c>
      <c r="V132" t="s">
        <v>2171</v>
      </c>
      <c r="W132" t="s">
        <v>2172</v>
      </c>
      <c r="X132" t="s">
        <v>283</v>
      </c>
      <c r="Y132" t="s">
        <v>1577</v>
      </c>
      <c r="Z132" t="s">
        <v>1737</v>
      </c>
      <c r="AB132" t="s">
        <v>2135</v>
      </c>
      <c r="AC132" t="s">
        <v>2173</v>
      </c>
      <c r="AD132" t="s">
        <v>2174</v>
      </c>
      <c r="AE132" t="s">
        <v>2175</v>
      </c>
      <c r="AG132">
        <v>53</v>
      </c>
      <c r="AH132">
        <v>182</v>
      </c>
      <c r="AI132">
        <v>198</v>
      </c>
      <c r="AJ132">
        <v>13</v>
      </c>
      <c r="AK132">
        <v>141</v>
      </c>
      <c r="AL132" t="s">
        <v>1370</v>
      </c>
      <c r="AM132" t="s">
        <v>134</v>
      </c>
      <c r="AN132" t="s">
        <v>1371</v>
      </c>
      <c r="AO132" t="s">
        <v>318</v>
      </c>
      <c r="AP132" t="s">
        <v>319</v>
      </c>
      <c r="AR132" t="s">
        <v>320</v>
      </c>
      <c r="AS132" t="s">
        <v>321</v>
      </c>
      <c r="AT132" t="s">
        <v>185</v>
      </c>
      <c r="AU132">
        <v>2016</v>
      </c>
      <c r="AV132">
        <v>145</v>
      </c>
      <c r="BB132">
        <v>54</v>
      </c>
      <c r="BC132">
        <v>65</v>
      </c>
      <c r="BE132" t="s">
        <v>2176</v>
      </c>
      <c r="BF132" t="str">
        <f>HYPERLINK("http://dx.doi.org/10.1016/j.petrol.2016.03.009","http://dx.doi.org/10.1016/j.petrol.2016.03.009")</f>
        <v>http://dx.doi.org/10.1016/j.petrol.2016.03.009</v>
      </c>
      <c r="BI132">
        <v>12</v>
      </c>
      <c r="BJ132" t="s">
        <v>270</v>
      </c>
      <c r="BK132" t="s">
        <v>92</v>
      </c>
      <c r="BL132" t="s">
        <v>271</v>
      </c>
      <c r="BM132" t="s">
        <v>2177</v>
      </c>
      <c r="BR132" t="s">
        <v>3337</v>
      </c>
      <c r="BS132" t="s">
        <v>2178</v>
      </c>
      <c r="BT132" t="str">
        <f>HYPERLINK("https%3A%2F%2Fwww.webofscience.com%2Fwos%2Fwoscc%2Ffull-record%2FWOS:000381835600005","View Full Record in Web of Science")</f>
        <v>View Full Record in Web of Science</v>
      </c>
    </row>
    <row r="133" spans="1:72" ht="12">
      <c r="A133" t="s">
        <v>70</v>
      </c>
      <c r="B133" t="s">
        <v>2179</v>
      </c>
      <c r="F133" t="s">
        <v>2180</v>
      </c>
      <c r="I133" t="s">
        <v>2181</v>
      </c>
      <c r="J133" t="s">
        <v>408</v>
      </c>
      <c r="M133" t="s">
        <v>76</v>
      </c>
      <c r="N133" t="s">
        <v>100</v>
      </c>
      <c r="U133" t="s">
        <v>2182</v>
      </c>
      <c r="V133" t="s">
        <v>2183</v>
      </c>
      <c r="W133" t="s">
        <v>2184</v>
      </c>
      <c r="X133" t="s">
        <v>2185</v>
      </c>
      <c r="Y133" t="s">
        <v>2186</v>
      </c>
      <c r="Z133" t="s">
        <v>2187</v>
      </c>
      <c r="AA133" t="s">
        <v>2188</v>
      </c>
      <c r="AB133" t="s">
        <v>2189</v>
      </c>
      <c r="AC133" t="s">
        <v>2190</v>
      </c>
      <c r="AD133" t="s">
        <v>2191</v>
      </c>
      <c r="AE133" t="s">
        <v>2192</v>
      </c>
      <c r="AG133">
        <v>17</v>
      </c>
      <c r="AH133">
        <v>194</v>
      </c>
      <c r="AI133">
        <v>194</v>
      </c>
      <c r="AJ133">
        <v>6</v>
      </c>
      <c r="AK133">
        <v>56</v>
      </c>
      <c r="AL133" t="s">
        <v>419</v>
      </c>
      <c r="AM133" t="s">
        <v>420</v>
      </c>
      <c r="AN133" t="s">
        <v>421</v>
      </c>
      <c r="AO133" t="s">
        <v>422</v>
      </c>
      <c r="AP133" t="s">
        <v>423</v>
      </c>
      <c r="AR133" t="s">
        <v>408</v>
      </c>
      <c r="AS133" t="s">
        <v>424</v>
      </c>
      <c r="AT133" t="s">
        <v>2193</v>
      </c>
      <c r="AU133">
        <v>2016</v>
      </c>
      <c r="AV133">
        <v>81</v>
      </c>
      <c r="AW133">
        <v>4</v>
      </c>
      <c r="BB133" t="s">
        <v>2194</v>
      </c>
      <c r="BC133" t="s">
        <v>2195</v>
      </c>
      <c r="BE133" t="s">
        <v>2196</v>
      </c>
      <c r="BF133" t="str">
        <f>HYPERLINK("http://dx.doi.org/10.1190/GEO2015-0264.1","http://dx.doi.org/10.1190/GEO2015-0264.1")</f>
        <v>http://dx.doi.org/10.1190/GEO2015-0264.1</v>
      </c>
      <c r="BI133">
        <v>10</v>
      </c>
      <c r="BJ133" t="s">
        <v>348</v>
      </c>
      <c r="BK133" t="s">
        <v>92</v>
      </c>
      <c r="BL133" t="s">
        <v>348</v>
      </c>
      <c r="BM133" t="s">
        <v>2197</v>
      </c>
      <c r="BR133" t="s">
        <v>3337</v>
      </c>
      <c r="BS133" t="s">
        <v>2198</v>
      </c>
      <c r="BT133" t="str">
        <f>HYPERLINK("https%3A%2F%2Fwww.webofscience.com%2Fwos%2Fwoscc%2Ffull-record%2FWOS:000386341700063","View Full Record in Web of Science")</f>
        <v>View Full Record in Web of Science</v>
      </c>
    </row>
    <row r="134" spans="1:72" ht="12">
      <c r="A134" t="s">
        <v>70</v>
      </c>
      <c r="B134" t="s">
        <v>2199</v>
      </c>
      <c r="F134" t="s">
        <v>2200</v>
      </c>
      <c r="I134" t="s">
        <v>2201</v>
      </c>
      <c r="J134" t="s">
        <v>2202</v>
      </c>
      <c r="M134" t="s">
        <v>76</v>
      </c>
      <c r="N134" t="s">
        <v>100</v>
      </c>
      <c r="T134" t="s">
        <v>2203</v>
      </c>
      <c r="U134" t="s">
        <v>2204</v>
      </c>
      <c r="V134" t="s">
        <v>2205</v>
      </c>
      <c r="W134" t="s">
        <v>2206</v>
      </c>
      <c r="X134" t="s">
        <v>2207</v>
      </c>
      <c r="Y134" t="s">
        <v>2208</v>
      </c>
      <c r="Z134" t="s">
        <v>2209</v>
      </c>
      <c r="AA134" t="s">
        <v>3599</v>
      </c>
      <c r="AB134" t="s">
        <v>3600</v>
      </c>
      <c r="AC134" t="s">
        <v>2210</v>
      </c>
      <c r="AD134" t="s">
        <v>2211</v>
      </c>
      <c r="AE134" t="s">
        <v>2212</v>
      </c>
      <c r="AG134">
        <v>111</v>
      </c>
      <c r="AH134">
        <v>227</v>
      </c>
      <c r="AI134">
        <v>236</v>
      </c>
      <c r="AJ134">
        <v>17</v>
      </c>
      <c r="AK134">
        <v>206</v>
      </c>
      <c r="AL134" t="s">
        <v>133</v>
      </c>
      <c r="AM134" t="s">
        <v>134</v>
      </c>
      <c r="AN134" t="s">
        <v>135</v>
      </c>
      <c r="AO134" t="s">
        <v>2213</v>
      </c>
      <c r="AP134" t="s">
        <v>2214</v>
      </c>
      <c r="AR134" t="s">
        <v>2215</v>
      </c>
      <c r="AS134" t="s">
        <v>2216</v>
      </c>
      <c r="AT134" t="s">
        <v>89</v>
      </c>
      <c r="AU134">
        <v>2016</v>
      </c>
      <c r="AV134">
        <v>159</v>
      </c>
      <c r="BB134">
        <v>135</v>
      </c>
      <c r="BC134">
        <v>154</v>
      </c>
      <c r="BE134" t="s">
        <v>2217</v>
      </c>
      <c r="BF134" t="str">
        <f>HYPERLINK("http://dx.doi.org/10.1016/j.coal.2016.03.012","http://dx.doi.org/10.1016/j.coal.2016.03.012")</f>
        <v>http://dx.doi.org/10.1016/j.coal.2016.03.012</v>
      </c>
      <c r="BI134">
        <v>20</v>
      </c>
      <c r="BJ134" t="s">
        <v>2218</v>
      </c>
      <c r="BK134" t="s">
        <v>92</v>
      </c>
      <c r="BL134" t="s">
        <v>2219</v>
      </c>
      <c r="BM134" t="s">
        <v>2220</v>
      </c>
      <c r="BR134" t="s">
        <v>3337</v>
      </c>
      <c r="BS134" t="s">
        <v>2221</v>
      </c>
      <c r="BT134" t="str">
        <f>HYPERLINK("https%3A%2F%2Fwww.webofscience.com%2Fwos%2Fwoscc%2Ffull-record%2FWOS:000376807300011","View Full Record in Web of Science")</f>
        <v>View Full Record in Web of Science</v>
      </c>
    </row>
    <row r="135" spans="1:72" ht="12">
      <c r="A135" t="s">
        <v>70</v>
      </c>
      <c r="B135" t="s">
        <v>2222</v>
      </c>
      <c r="F135" t="s">
        <v>2223</v>
      </c>
      <c r="I135" t="s">
        <v>2224</v>
      </c>
      <c r="J135" t="s">
        <v>2225</v>
      </c>
      <c r="M135" t="s">
        <v>76</v>
      </c>
      <c r="N135" t="s">
        <v>100</v>
      </c>
      <c r="T135" t="s">
        <v>2226</v>
      </c>
      <c r="U135" t="s">
        <v>2227</v>
      </c>
      <c r="V135" t="s">
        <v>2228</v>
      </c>
      <c r="W135" t="s">
        <v>2229</v>
      </c>
      <c r="X135" t="s">
        <v>2230</v>
      </c>
      <c r="Y135" t="s">
        <v>2231</v>
      </c>
      <c r="Z135" t="s">
        <v>2232</v>
      </c>
      <c r="AA135" t="s">
        <v>3294</v>
      </c>
      <c r="AB135" t="s">
        <v>2233</v>
      </c>
      <c r="AC135" t="s">
        <v>2234</v>
      </c>
      <c r="AD135" t="s">
        <v>909</v>
      </c>
      <c r="AE135" t="s">
        <v>2235</v>
      </c>
      <c r="AG135">
        <v>49</v>
      </c>
      <c r="AH135">
        <v>168</v>
      </c>
      <c r="AI135">
        <v>190</v>
      </c>
      <c r="AJ135">
        <v>40</v>
      </c>
      <c r="AK135">
        <v>353</v>
      </c>
      <c r="AL135" t="s">
        <v>1391</v>
      </c>
      <c r="AM135" t="s">
        <v>353</v>
      </c>
      <c r="AN135" t="s">
        <v>1392</v>
      </c>
      <c r="AO135" t="s">
        <v>2236</v>
      </c>
      <c r="AR135" t="s">
        <v>2237</v>
      </c>
      <c r="AS135" t="s">
        <v>2238</v>
      </c>
      <c r="AT135" t="s">
        <v>400</v>
      </c>
      <c r="AU135">
        <v>2016</v>
      </c>
      <c r="AV135">
        <v>59</v>
      </c>
      <c r="AX135" t="s">
        <v>2239</v>
      </c>
      <c r="BB135">
        <v>290</v>
      </c>
      <c r="BC135">
        <v>302</v>
      </c>
      <c r="BE135" t="s">
        <v>2240</v>
      </c>
      <c r="BF135" t="str">
        <f>HYPERLINK("http://dx.doi.org/10.1016/j.omega.2015.07.002","http://dx.doi.org/10.1016/j.omega.2015.07.002")</f>
        <v>http://dx.doi.org/10.1016/j.omega.2015.07.002</v>
      </c>
      <c r="BI135">
        <v>13</v>
      </c>
      <c r="BJ135" t="s">
        <v>2241</v>
      </c>
      <c r="BK135" t="s">
        <v>143</v>
      </c>
      <c r="BL135" t="s">
        <v>2242</v>
      </c>
      <c r="BM135" t="s">
        <v>2243</v>
      </c>
      <c r="BR135" t="s">
        <v>3337</v>
      </c>
      <c r="BS135" t="s">
        <v>2244</v>
      </c>
      <c r="BT135" t="str">
        <f>HYPERLINK("https%3A%2F%2Fwww.webofscience.com%2Fwos%2Fwoscc%2Ffull-record%2FWOS:000367777000013","View Full Record in Web of Science")</f>
        <v>View Full Record in Web of Science</v>
      </c>
    </row>
    <row r="136" spans="1:72" ht="12">
      <c r="A136" t="s">
        <v>70</v>
      </c>
      <c r="B136" t="s">
        <v>2245</v>
      </c>
      <c r="F136" t="s">
        <v>2246</v>
      </c>
      <c r="I136" t="s">
        <v>2247</v>
      </c>
      <c r="J136" t="s">
        <v>2202</v>
      </c>
      <c r="M136" t="s">
        <v>76</v>
      </c>
      <c r="N136" t="s">
        <v>100</v>
      </c>
      <c r="T136" t="s">
        <v>2248</v>
      </c>
      <c r="U136" t="s">
        <v>2249</v>
      </c>
      <c r="V136" t="s">
        <v>2250</v>
      </c>
      <c r="W136" t="s">
        <v>2251</v>
      </c>
      <c r="X136" t="s">
        <v>2252</v>
      </c>
      <c r="Y136" t="s">
        <v>2253</v>
      </c>
      <c r="Z136" t="s">
        <v>2254</v>
      </c>
      <c r="AA136" t="s">
        <v>3295</v>
      </c>
      <c r="AB136" t="s">
        <v>2255</v>
      </c>
      <c r="AC136" t="s">
        <v>2256</v>
      </c>
      <c r="AD136" t="s">
        <v>732</v>
      </c>
      <c r="AE136" t="s">
        <v>2257</v>
      </c>
      <c r="AG136">
        <v>57</v>
      </c>
      <c r="AH136">
        <v>171</v>
      </c>
      <c r="AI136">
        <v>188</v>
      </c>
      <c r="AJ136">
        <v>5</v>
      </c>
      <c r="AK136">
        <v>133</v>
      </c>
      <c r="AL136" t="s">
        <v>1370</v>
      </c>
      <c r="AM136" t="s">
        <v>134</v>
      </c>
      <c r="AN136" t="s">
        <v>1371</v>
      </c>
      <c r="AO136" t="s">
        <v>2213</v>
      </c>
      <c r="AP136" t="s">
        <v>2214</v>
      </c>
      <c r="AR136" t="s">
        <v>2215</v>
      </c>
      <c r="AS136" t="s">
        <v>2216</v>
      </c>
      <c r="AT136" t="s">
        <v>114</v>
      </c>
      <c r="AU136">
        <v>2016</v>
      </c>
      <c r="AV136">
        <v>156</v>
      </c>
      <c r="BB136">
        <v>12</v>
      </c>
      <c r="BC136">
        <v>24</v>
      </c>
      <c r="BE136" t="s">
        <v>2258</v>
      </c>
      <c r="BF136" t="str">
        <f>HYPERLINK("http://dx.doi.org/10.1016/j.coal.2015.12.015","http://dx.doi.org/10.1016/j.coal.2015.12.015")</f>
        <v>http://dx.doi.org/10.1016/j.coal.2015.12.015</v>
      </c>
      <c r="BI136">
        <v>13</v>
      </c>
      <c r="BJ136" t="s">
        <v>2218</v>
      </c>
      <c r="BK136" t="s">
        <v>92</v>
      </c>
      <c r="BL136" t="s">
        <v>2219</v>
      </c>
      <c r="BM136" t="s">
        <v>2259</v>
      </c>
      <c r="BR136" t="s">
        <v>3337</v>
      </c>
      <c r="BS136" t="s">
        <v>2260</v>
      </c>
      <c r="BT136" t="str">
        <f>HYPERLINK("https%3A%2F%2Fwww.webofscience.com%2Fwos%2Fwoscc%2Ffull-record%2FWOS:000372764100002","View Full Record in Web of Science")</f>
        <v>View Full Record in Web of Science</v>
      </c>
    </row>
    <row r="137" spans="1:72" ht="12">
      <c r="A137" t="s">
        <v>70</v>
      </c>
      <c r="B137" t="s">
        <v>2261</v>
      </c>
      <c r="F137" t="s">
        <v>2262</v>
      </c>
      <c r="I137" t="s">
        <v>2263</v>
      </c>
      <c r="J137" t="s">
        <v>2264</v>
      </c>
      <c r="M137" t="s">
        <v>76</v>
      </c>
      <c r="N137" t="s">
        <v>100</v>
      </c>
      <c r="T137" t="s">
        <v>2265</v>
      </c>
      <c r="U137" t="s">
        <v>2266</v>
      </c>
      <c r="V137" t="s">
        <v>2267</v>
      </c>
      <c r="W137" t="s">
        <v>2268</v>
      </c>
      <c r="X137" t="s">
        <v>2269</v>
      </c>
      <c r="Y137" t="s">
        <v>2270</v>
      </c>
      <c r="Z137" t="s">
        <v>2209</v>
      </c>
      <c r="AA137" t="s">
        <v>2271</v>
      </c>
      <c r="AB137" t="s">
        <v>2272</v>
      </c>
      <c r="AC137" t="s">
        <v>2273</v>
      </c>
      <c r="AD137" t="s">
        <v>2274</v>
      </c>
      <c r="AE137" t="s">
        <v>2275</v>
      </c>
      <c r="AG137">
        <v>67</v>
      </c>
      <c r="AH137">
        <v>259</v>
      </c>
      <c r="AI137">
        <v>285</v>
      </c>
      <c r="AJ137">
        <v>24</v>
      </c>
      <c r="AK137">
        <v>201</v>
      </c>
      <c r="AL137" t="s">
        <v>1391</v>
      </c>
      <c r="AM137" t="s">
        <v>353</v>
      </c>
      <c r="AN137" t="s">
        <v>1392</v>
      </c>
      <c r="AO137" t="s">
        <v>2276</v>
      </c>
      <c r="AP137" t="s">
        <v>2277</v>
      </c>
      <c r="AR137" t="s">
        <v>2278</v>
      </c>
      <c r="AS137" t="s">
        <v>2279</v>
      </c>
      <c r="AT137" t="s">
        <v>183</v>
      </c>
      <c r="AU137">
        <v>2016</v>
      </c>
      <c r="AV137">
        <v>93</v>
      </c>
      <c r="BB137">
        <v>408</v>
      </c>
      <c r="BC137">
        <v>426</v>
      </c>
      <c r="BE137" t="s">
        <v>2280</v>
      </c>
      <c r="BF137" t="str">
        <f>HYPERLINK("http://dx.doi.org/10.1016/j.ijheatmasstransfer.2015.10.003","http://dx.doi.org/10.1016/j.ijheatmasstransfer.2015.10.003")</f>
        <v>http://dx.doi.org/10.1016/j.ijheatmasstransfer.2015.10.003</v>
      </c>
      <c r="BI137">
        <v>19</v>
      </c>
      <c r="BJ137" t="s">
        <v>2281</v>
      </c>
      <c r="BK137" t="s">
        <v>92</v>
      </c>
      <c r="BL137" t="s">
        <v>2282</v>
      </c>
      <c r="BM137" t="s">
        <v>2283</v>
      </c>
      <c r="BR137" t="s">
        <v>3337</v>
      </c>
      <c r="BS137" t="s">
        <v>2284</v>
      </c>
      <c r="BT137" t="str">
        <f>HYPERLINK("https%3A%2F%2Fwww.webofscience.com%2Fwos%2Fwoscc%2Ffull-record%2FWOS:000367107700038","View Full Record in Web of Science")</f>
        <v>View Full Record in Web of Science</v>
      </c>
    </row>
    <row r="138" spans="1:72" ht="12">
      <c r="A138" t="s">
        <v>70</v>
      </c>
      <c r="B138" t="s">
        <v>2285</v>
      </c>
      <c r="F138" t="s">
        <v>2286</v>
      </c>
      <c r="I138" t="s">
        <v>2287</v>
      </c>
      <c r="J138" t="s">
        <v>540</v>
      </c>
      <c r="M138" t="s">
        <v>76</v>
      </c>
      <c r="N138" t="s">
        <v>100</v>
      </c>
      <c r="T138" t="s">
        <v>2288</v>
      </c>
      <c r="U138" t="s">
        <v>2289</v>
      </c>
      <c r="V138" t="s">
        <v>2290</v>
      </c>
      <c r="W138" t="s">
        <v>2291</v>
      </c>
      <c r="X138" t="s">
        <v>2185</v>
      </c>
      <c r="Y138" t="s">
        <v>2292</v>
      </c>
      <c r="Z138" t="s">
        <v>2293</v>
      </c>
      <c r="AA138" t="s">
        <v>2188</v>
      </c>
      <c r="AB138" t="s">
        <v>2294</v>
      </c>
      <c r="AC138" t="s">
        <v>2295</v>
      </c>
      <c r="AD138" t="s">
        <v>3296</v>
      </c>
      <c r="AE138" t="s">
        <v>2296</v>
      </c>
      <c r="AG138">
        <v>19</v>
      </c>
      <c r="AH138">
        <v>172</v>
      </c>
      <c r="AI138">
        <v>172</v>
      </c>
      <c r="AJ138">
        <v>15</v>
      </c>
      <c r="AK138">
        <v>158</v>
      </c>
      <c r="AL138" t="s">
        <v>147</v>
      </c>
      <c r="AM138" t="s">
        <v>148</v>
      </c>
      <c r="AN138" t="s">
        <v>149</v>
      </c>
      <c r="AO138" t="s">
        <v>541</v>
      </c>
      <c r="AP138" t="s">
        <v>542</v>
      </c>
      <c r="AR138" t="s">
        <v>543</v>
      </c>
      <c r="AS138" t="s">
        <v>544</v>
      </c>
      <c r="AT138" t="s">
        <v>565</v>
      </c>
      <c r="AU138">
        <v>2016</v>
      </c>
      <c r="AV138">
        <v>13</v>
      </c>
      <c r="AW138">
        <v>1</v>
      </c>
      <c r="BB138">
        <v>28</v>
      </c>
      <c r="BC138">
        <v>32</v>
      </c>
      <c r="BE138" t="s">
        <v>2297</v>
      </c>
      <c r="BF138" t="str">
        <f>HYPERLINK("http://dx.doi.org/10.1109/LGRS.2015.2493198","http://dx.doi.org/10.1109/LGRS.2015.2493198")</f>
        <v>http://dx.doi.org/10.1109/LGRS.2015.2493198</v>
      </c>
      <c r="BI138">
        <v>5</v>
      </c>
      <c r="BJ138" t="s">
        <v>545</v>
      </c>
      <c r="BK138" t="s">
        <v>92</v>
      </c>
      <c r="BL138" t="s">
        <v>546</v>
      </c>
      <c r="BM138" t="s">
        <v>2298</v>
      </c>
      <c r="BR138" t="s">
        <v>3337</v>
      </c>
      <c r="BS138" t="s">
        <v>2299</v>
      </c>
      <c r="BT138" t="str">
        <f>HYPERLINK("https%3A%2F%2Fwww.webofscience.com%2Fwos%2Fwoscc%2Ffull-record%2FWOS:000368193000006","View Full Record in Web of Science")</f>
        <v>View Full Record in Web of Science</v>
      </c>
    </row>
    <row r="139" spans="1:72" ht="12">
      <c r="A139" t="s">
        <v>70</v>
      </c>
      <c r="B139" t="s">
        <v>2300</v>
      </c>
      <c r="F139" t="s">
        <v>2301</v>
      </c>
      <c r="I139" t="s">
        <v>2302</v>
      </c>
      <c r="J139" t="s">
        <v>1946</v>
      </c>
      <c r="M139" t="s">
        <v>76</v>
      </c>
      <c r="N139" t="s">
        <v>100</v>
      </c>
      <c r="T139" t="s">
        <v>2303</v>
      </c>
      <c r="U139" t="s">
        <v>2304</v>
      </c>
      <c r="V139" t="s">
        <v>2305</v>
      </c>
      <c r="W139" t="s">
        <v>2306</v>
      </c>
      <c r="X139" t="s">
        <v>283</v>
      </c>
      <c r="Y139" t="s">
        <v>2307</v>
      </c>
      <c r="Z139" t="s">
        <v>2308</v>
      </c>
      <c r="AA139" t="s">
        <v>2309</v>
      </c>
      <c r="AB139" t="s">
        <v>2310</v>
      </c>
      <c r="AC139" t="s">
        <v>2311</v>
      </c>
      <c r="AD139" t="s">
        <v>2312</v>
      </c>
      <c r="AE139" t="s">
        <v>2313</v>
      </c>
      <c r="AG139">
        <v>85</v>
      </c>
      <c r="AH139">
        <v>372</v>
      </c>
      <c r="AI139">
        <v>375</v>
      </c>
      <c r="AJ139">
        <v>43</v>
      </c>
      <c r="AK139">
        <v>747</v>
      </c>
      <c r="AL139" t="s">
        <v>792</v>
      </c>
      <c r="AM139" t="s">
        <v>340</v>
      </c>
      <c r="AN139" t="s">
        <v>793</v>
      </c>
      <c r="AO139" t="s">
        <v>1957</v>
      </c>
      <c r="AP139" t="s">
        <v>1958</v>
      </c>
      <c r="AR139" t="s">
        <v>1959</v>
      </c>
      <c r="AS139" t="s">
        <v>1960</v>
      </c>
      <c r="AT139" t="s">
        <v>2314</v>
      </c>
      <c r="AU139">
        <v>2015</v>
      </c>
      <c r="AV139">
        <v>7</v>
      </c>
      <c r="AW139">
        <v>49</v>
      </c>
      <c r="BB139">
        <v>27242</v>
      </c>
      <c r="BC139">
        <v>27253</v>
      </c>
      <c r="BE139" t="s">
        <v>2315</v>
      </c>
      <c r="BF139" t="str">
        <f>HYPERLINK("http://dx.doi.org/10.1021/acsami.5b08420","http://dx.doi.org/10.1021/acsami.5b08420")</f>
        <v>http://dx.doi.org/10.1021/acsami.5b08420</v>
      </c>
      <c r="BI139">
        <v>12</v>
      </c>
      <c r="BJ139" t="s">
        <v>1256</v>
      </c>
      <c r="BK139" t="s">
        <v>92</v>
      </c>
      <c r="BL139" t="s">
        <v>1257</v>
      </c>
      <c r="BM139" t="s">
        <v>2316</v>
      </c>
      <c r="BN139">
        <v>26599427</v>
      </c>
      <c r="BR139" t="s">
        <v>3337</v>
      </c>
      <c r="BS139" t="s">
        <v>2317</v>
      </c>
      <c r="BT139" t="str">
        <f>HYPERLINK("https%3A%2F%2Fwww.webofscience.com%2Fwos%2Fwoscc%2Ffull-record%2FWOS:000366873900026","View Full Record in Web of Science")</f>
        <v>View Full Record in Web of Science</v>
      </c>
    </row>
    <row r="140" spans="1:72" ht="12">
      <c r="A140" t="s">
        <v>70</v>
      </c>
      <c r="B140" t="s">
        <v>2318</v>
      </c>
      <c r="F140" t="s">
        <v>2319</v>
      </c>
      <c r="I140" t="s">
        <v>2320</v>
      </c>
      <c r="J140" t="s">
        <v>983</v>
      </c>
      <c r="M140" t="s">
        <v>76</v>
      </c>
      <c r="N140" t="s">
        <v>100</v>
      </c>
      <c r="T140" t="s">
        <v>2321</v>
      </c>
      <c r="U140" t="s">
        <v>2322</v>
      </c>
      <c r="V140" t="s">
        <v>2323</v>
      </c>
      <c r="W140" t="s">
        <v>2324</v>
      </c>
      <c r="X140" t="s">
        <v>1974</v>
      </c>
      <c r="Y140" t="s">
        <v>2325</v>
      </c>
      <c r="Z140" t="s">
        <v>2209</v>
      </c>
      <c r="AA140" t="s">
        <v>2271</v>
      </c>
      <c r="AB140" t="s">
        <v>2272</v>
      </c>
      <c r="AC140" t="s">
        <v>2326</v>
      </c>
      <c r="AD140" t="s">
        <v>2327</v>
      </c>
      <c r="AE140" t="s">
        <v>2328</v>
      </c>
      <c r="AG140">
        <v>66</v>
      </c>
      <c r="AH140">
        <v>197</v>
      </c>
      <c r="AI140">
        <v>215</v>
      </c>
      <c r="AJ140">
        <v>10</v>
      </c>
      <c r="AK140">
        <v>167</v>
      </c>
      <c r="AL140" t="s">
        <v>642</v>
      </c>
      <c r="AM140" t="s">
        <v>643</v>
      </c>
      <c r="AN140" t="s">
        <v>644</v>
      </c>
      <c r="AO140" t="s">
        <v>993</v>
      </c>
      <c r="AP140" t="s">
        <v>994</v>
      </c>
      <c r="AR140" t="s">
        <v>995</v>
      </c>
      <c r="AS140" t="s">
        <v>996</v>
      </c>
      <c r="AT140" t="s">
        <v>2329</v>
      </c>
      <c r="AU140">
        <v>2015</v>
      </c>
      <c r="AV140">
        <v>281</v>
      </c>
      <c r="BB140">
        <v>813</v>
      </c>
      <c r="BC140">
        <v>825</v>
      </c>
      <c r="BE140" t="s">
        <v>2330</v>
      </c>
      <c r="BF140" t="str">
        <f>HYPERLINK("http://dx.doi.org/10.1016/j.cej.2015.07.012","http://dx.doi.org/10.1016/j.cej.2015.07.012")</f>
        <v>http://dx.doi.org/10.1016/j.cej.2015.07.012</v>
      </c>
      <c r="BI140">
        <v>13</v>
      </c>
      <c r="BJ140" t="s">
        <v>999</v>
      </c>
      <c r="BK140" t="s">
        <v>92</v>
      </c>
      <c r="BL140" t="s">
        <v>1000</v>
      </c>
      <c r="BM140" t="s">
        <v>2331</v>
      </c>
      <c r="BR140" t="s">
        <v>3337</v>
      </c>
      <c r="BS140" t="s">
        <v>2332</v>
      </c>
      <c r="BT140" t="str">
        <f>HYPERLINK("https%3A%2F%2Fwww.webofscience.com%2Fwos%2Fwoscc%2Ffull-record%2FWOS:000362308200088","View Full Record in Web of Science")</f>
        <v>View Full Record in Web of Science</v>
      </c>
    </row>
    <row r="141" spans="1:72" ht="12">
      <c r="A141" t="s">
        <v>70</v>
      </c>
      <c r="B141" t="s">
        <v>2333</v>
      </c>
      <c r="F141" t="s">
        <v>2334</v>
      </c>
      <c r="I141" t="s">
        <v>2335</v>
      </c>
      <c r="J141" t="s">
        <v>2336</v>
      </c>
      <c r="M141" t="s">
        <v>76</v>
      </c>
      <c r="N141" t="s">
        <v>100</v>
      </c>
      <c r="T141" t="s">
        <v>2337</v>
      </c>
      <c r="U141" t="s">
        <v>2338</v>
      </c>
      <c r="V141" t="s">
        <v>2339</v>
      </c>
      <c r="W141" t="s">
        <v>2340</v>
      </c>
      <c r="X141" t="s">
        <v>2341</v>
      </c>
      <c r="Y141" t="s">
        <v>2342</v>
      </c>
      <c r="Z141" t="s">
        <v>2343</v>
      </c>
      <c r="AA141" t="s">
        <v>3601</v>
      </c>
      <c r="AB141" t="s">
        <v>3297</v>
      </c>
      <c r="AC141" t="s">
        <v>2344</v>
      </c>
      <c r="AD141" t="s">
        <v>2345</v>
      </c>
      <c r="AE141" t="s">
        <v>2346</v>
      </c>
      <c r="AG141">
        <v>340</v>
      </c>
      <c r="AH141">
        <v>235</v>
      </c>
      <c r="AI141">
        <v>249</v>
      </c>
      <c r="AJ141">
        <v>21</v>
      </c>
      <c r="AK141">
        <v>278</v>
      </c>
      <c r="AL141" t="s">
        <v>2347</v>
      </c>
      <c r="AM141" t="s">
        <v>2348</v>
      </c>
      <c r="AN141" t="s">
        <v>2349</v>
      </c>
      <c r="AO141" t="s">
        <v>2350</v>
      </c>
      <c r="AP141" t="s">
        <v>2351</v>
      </c>
      <c r="AR141" t="s">
        <v>2352</v>
      </c>
      <c r="AS141" t="s">
        <v>2353</v>
      </c>
      <c r="AT141" t="s">
        <v>2354</v>
      </c>
      <c r="AU141">
        <v>2015</v>
      </c>
      <c r="AV141">
        <v>48</v>
      </c>
      <c r="AW141">
        <v>42</v>
      </c>
      <c r="BD141">
        <v>424005</v>
      </c>
      <c r="BE141" t="s">
        <v>2355</v>
      </c>
      <c r="BF141" t="str">
        <f>HYPERLINK("http://dx.doi.org/10.1088/0022-3727/48/42/424005","http://dx.doi.org/10.1088/0022-3727/48/42/424005")</f>
        <v>http://dx.doi.org/10.1088/0022-3727/48/42/424005</v>
      </c>
      <c r="BI141">
        <v>26</v>
      </c>
      <c r="BJ141" t="s">
        <v>2356</v>
      </c>
      <c r="BK141" t="s">
        <v>92</v>
      </c>
      <c r="BL141" t="s">
        <v>2357</v>
      </c>
      <c r="BM141" t="s">
        <v>2358</v>
      </c>
      <c r="BO141" t="s">
        <v>95</v>
      </c>
      <c r="BR141" t="s">
        <v>3337</v>
      </c>
      <c r="BS141" t="s">
        <v>2359</v>
      </c>
      <c r="BT141" t="str">
        <f>HYPERLINK("https%3A%2F%2Fwww.webofscience.com%2Fwos%2Fwoscc%2Ffull-record%2FWOS:000365875200006","View Full Record in Web of Science")</f>
        <v>View Full Record in Web of Science</v>
      </c>
    </row>
    <row r="142" spans="1:72" ht="12">
      <c r="A142" t="s">
        <v>70</v>
      </c>
      <c r="B142" t="s">
        <v>2360</v>
      </c>
      <c r="F142" t="s">
        <v>2361</v>
      </c>
      <c r="I142" t="s">
        <v>2362</v>
      </c>
      <c r="J142" t="s">
        <v>2363</v>
      </c>
      <c r="M142" t="s">
        <v>76</v>
      </c>
      <c r="N142" t="s">
        <v>100</v>
      </c>
      <c r="T142" t="s">
        <v>2364</v>
      </c>
      <c r="U142" t="s">
        <v>2365</v>
      </c>
      <c r="V142" t="s">
        <v>2366</v>
      </c>
      <c r="W142" t="s">
        <v>2367</v>
      </c>
      <c r="X142" t="s">
        <v>2368</v>
      </c>
      <c r="Y142" t="s">
        <v>2369</v>
      </c>
      <c r="Z142" t="s">
        <v>2370</v>
      </c>
      <c r="AA142" t="s">
        <v>3602</v>
      </c>
      <c r="AB142" t="s">
        <v>2371</v>
      </c>
      <c r="AC142" t="s">
        <v>2372</v>
      </c>
      <c r="AD142" t="s">
        <v>2373</v>
      </c>
      <c r="AE142" t="s">
        <v>2374</v>
      </c>
      <c r="AG142">
        <v>57</v>
      </c>
      <c r="AH142">
        <v>139</v>
      </c>
      <c r="AI142">
        <v>140</v>
      </c>
      <c r="AJ142">
        <v>8</v>
      </c>
      <c r="AK142">
        <v>47</v>
      </c>
      <c r="AL142" t="s">
        <v>444</v>
      </c>
      <c r="AM142" t="s">
        <v>445</v>
      </c>
      <c r="AN142" t="s">
        <v>446</v>
      </c>
      <c r="AO142" t="s">
        <v>2375</v>
      </c>
      <c r="AP142" t="s">
        <v>2376</v>
      </c>
      <c r="AR142" t="s">
        <v>2377</v>
      </c>
      <c r="AS142" t="s">
        <v>2378</v>
      </c>
      <c r="AT142" t="s">
        <v>1310</v>
      </c>
      <c r="AU142">
        <v>2015</v>
      </c>
      <c r="AV142">
        <v>268</v>
      </c>
      <c r="BB142">
        <v>246</v>
      </c>
      <c r="BC142">
        <v>269</v>
      </c>
      <c r="BE142" t="s">
        <v>2379</v>
      </c>
      <c r="BF142" t="str">
        <f>HYPERLINK("http://dx.doi.org/10.1016/j.amc.2015.06.036","http://dx.doi.org/10.1016/j.amc.2015.06.036")</f>
        <v>http://dx.doi.org/10.1016/j.amc.2015.06.036</v>
      </c>
      <c r="BI142">
        <v>24</v>
      </c>
      <c r="BJ142" t="s">
        <v>2066</v>
      </c>
      <c r="BK142" t="s">
        <v>92</v>
      </c>
      <c r="BL142" t="s">
        <v>2067</v>
      </c>
      <c r="BM142" t="s">
        <v>2380</v>
      </c>
      <c r="BR142" t="s">
        <v>3337</v>
      </c>
      <c r="BS142" t="s">
        <v>2381</v>
      </c>
      <c r="BT142" t="str">
        <f>HYPERLINK("https%3A%2F%2Fwww.webofscience.com%2Fwos%2Fwoscc%2Ffull-record%2FWOS:000361769000019","View Full Record in Web of Science")</f>
        <v>View Full Record in Web of Science</v>
      </c>
    </row>
    <row r="143" spans="1:72" ht="12">
      <c r="A143" t="s">
        <v>70</v>
      </c>
      <c r="B143" t="s">
        <v>2382</v>
      </c>
      <c r="F143" t="s">
        <v>2383</v>
      </c>
      <c r="I143" t="s">
        <v>2384</v>
      </c>
      <c r="J143" t="s">
        <v>785</v>
      </c>
      <c r="M143" t="s">
        <v>76</v>
      </c>
      <c r="N143" t="s">
        <v>100</v>
      </c>
      <c r="U143" t="s">
        <v>2385</v>
      </c>
      <c r="V143" t="s">
        <v>2386</v>
      </c>
      <c r="W143" t="s">
        <v>2387</v>
      </c>
      <c r="X143" t="s">
        <v>2388</v>
      </c>
      <c r="Y143" t="s">
        <v>2389</v>
      </c>
      <c r="Z143" t="s">
        <v>2390</v>
      </c>
      <c r="AA143" t="s">
        <v>3603</v>
      </c>
      <c r="AB143" t="s">
        <v>3604</v>
      </c>
      <c r="AC143" t="s">
        <v>3605</v>
      </c>
      <c r="AD143" t="s">
        <v>3606</v>
      </c>
      <c r="AE143" t="s">
        <v>2391</v>
      </c>
      <c r="AG143">
        <v>24</v>
      </c>
      <c r="AH143">
        <v>274</v>
      </c>
      <c r="AI143">
        <v>277</v>
      </c>
      <c r="AJ143">
        <v>49</v>
      </c>
      <c r="AK143">
        <v>644</v>
      </c>
      <c r="AL143" t="s">
        <v>792</v>
      </c>
      <c r="AM143" t="s">
        <v>340</v>
      </c>
      <c r="AN143" t="s">
        <v>793</v>
      </c>
      <c r="AO143" t="s">
        <v>794</v>
      </c>
      <c r="AR143" t="s">
        <v>796</v>
      </c>
      <c r="AS143" t="s">
        <v>797</v>
      </c>
      <c r="AT143" t="s">
        <v>2392</v>
      </c>
      <c r="AU143">
        <v>2015</v>
      </c>
      <c r="AV143">
        <v>137</v>
      </c>
      <c r="AW143">
        <v>37</v>
      </c>
      <c r="BB143">
        <v>11892</v>
      </c>
      <c r="BC143">
        <v>11895</v>
      </c>
      <c r="BE143" t="s">
        <v>2393</v>
      </c>
      <c r="BF143" t="str">
        <f>HYPERLINK("http://dx.doi.org/10.1021/jacs.5b07452","http://dx.doi.org/10.1021/jacs.5b07452")</f>
        <v>http://dx.doi.org/10.1021/jacs.5b07452</v>
      </c>
      <c r="BI143">
        <v>4</v>
      </c>
      <c r="BJ143" t="s">
        <v>171</v>
      </c>
      <c r="BK143" t="s">
        <v>92</v>
      </c>
      <c r="BL143" t="s">
        <v>172</v>
      </c>
      <c r="BM143" t="s">
        <v>2394</v>
      </c>
      <c r="BN143">
        <v>26305492</v>
      </c>
      <c r="BR143" t="s">
        <v>3337</v>
      </c>
      <c r="BS143" t="s">
        <v>2395</v>
      </c>
      <c r="BT143" t="str">
        <f>HYPERLINK("https%3A%2F%2Fwww.webofscience.com%2Fwos%2Fwoscc%2Ffull-record%2FWOS:000361930000010","View Full Record in Web of Science")</f>
        <v>View Full Record in Web of Science</v>
      </c>
    </row>
    <row r="144" spans="1:72" ht="12">
      <c r="A144" t="s">
        <v>70</v>
      </c>
      <c r="B144" t="s">
        <v>2396</v>
      </c>
      <c r="F144" t="s">
        <v>2397</v>
      </c>
      <c r="I144" t="s">
        <v>2398</v>
      </c>
      <c r="J144" t="s">
        <v>547</v>
      </c>
      <c r="M144" t="s">
        <v>76</v>
      </c>
      <c r="N144" t="s">
        <v>100</v>
      </c>
      <c r="T144" t="s">
        <v>2399</v>
      </c>
      <c r="U144" t="s">
        <v>2400</v>
      </c>
      <c r="V144" t="s">
        <v>2401</v>
      </c>
      <c r="W144" t="s">
        <v>2402</v>
      </c>
      <c r="X144" t="s">
        <v>254</v>
      </c>
      <c r="Y144" t="s">
        <v>2403</v>
      </c>
      <c r="Z144" t="s">
        <v>2404</v>
      </c>
      <c r="AB144" t="s">
        <v>2405</v>
      </c>
      <c r="AC144" t="s">
        <v>2406</v>
      </c>
      <c r="AD144" t="s">
        <v>2407</v>
      </c>
      <c r="AE144" t="s">
        <v>2408</v>
      </c>
      <c r="AG144">
        <v>51</v>
      </c>
      <c r="AH144">
        <v>173</v>
      </c>
      <c r="AI144">
        <v>201</v>
      </c>
      <c r="AJ144">
        <v>12</v>
      </c>
      <c r="AK144">
        <v>145</v>
      </c>
      <c r="AL144" t="s">
        <v>352</v>
      </c>
      <c r="AM144" t="s">
        <v>353</v>
      </c>
      <c r="AN144" t="s">
        <v>354</v>
      </c>
      <c r="AO144" t="s">
        <v>548</v>
      </c>
      <c r="AP144" t="s">
        <v>549</v>
      </c>
      <c r="AR144" t="s">
        <v>547</v>
      </c>
      <c r="AS144" t="s">
        <v>550</v>
      </c>
      <c r="AT144" t="s">
        <v>2409</v>
      </c>
      <c r="AU144">
        <v>2015</v>
      </c>
      <c r="AV144">
        <v>154</v>
      </c>
      <c r="BB144">
        <v>233</v>
      </c>
      <c r="BC144">
        <v>242</v>
      </c>
      <c r="BE144" t="s">
        <v>2410</v>
      </c>
      <c r="BF144" t="str">
        <f>HYPERLINK("http://dx.doi.org/10.1016/j.fuel.2015.03.085","http://dx.doi.org/10.1016/j.fuel.2015.03.085")</f>
        <v>http://dx.doi.org/10.1016/j.fuel.2015.03.085</v>
      </c>
      <c r="BI144">
        <v>10</v>
      </c>
      <c r="BJ144" t="s">
        <v>402</v>
      </c>
      <c r="BK144" t="s">
        <v>92</v>
      </c>
      <c r="BL144" t="s">
        <v>271</v>
      </c>
      <c r="BM144" t="s">
        <v>2411</v>
      </c>
      <c r="BR144" t="s">
        <v>3337</v>
      </c>
      <c r="BS144" t="s">
        <v>2412</v>
      </c>
      <c r="BT144" t="str">
        <f>HYPERLINK("https%3A%2F%2Fwww.webofscience.com%2Fwos%2Fwoscc%2Ffull-record%2FWOS:000353893200028","View Full Record in Web of Science")</f>
        <v>View Full Record in Web of Science</v>
      </c>
    </row>
    <row r="145" spans="1:72" ht="12">
      <c r="A145" t="s">
        <v>70</v>
      </c>
      <c r="B145" t="s">
        <v>2413</v>
      </c>
      <c r="F145" t="s">
        <v>2414</v>
      </c>
      <c r="I145" t="s">
        <v>2415</v>
      </c>
      <c r="J145" t="s">
        <v>620</v>
      </c>
      <c r="M145" t="s">
        <v>76</v>
      </c>
      <c r="N145" t="s">
        <v>100</v>
      </c>
      <c r="T145" t="s">
        <v>2416</v>
      </c>
      <c r="U145" t="s">
        <v>2417</v>
      </c>
      <c r="V145" t="s">
        <v>2418</v>
      </c>
      <c r="W145" t="s">
        <v>2419</v>
      </c>
      <c r="X145" t="s">
        <v>2420</v>
      </c>
      <c r="Y145" t="s">
        <v>2421</v>
      </c>
      <c r="Z145" t="s">
        <v>2422</v>
      </c>
      <c r="AC145" t="s">
        <v>2423</v>
      </c>
      <c r="AD145" t="s">
        <v>2424</v>
      </c>
      <c r="AE145" t="s">
        <v>2425</v>
      </c>
      <c r="AG145">
        <v>61</v>
      </c>
      <c r="AH145">
        <v>175</v>
      </c>
      <c r="AI145">
        <v>180</v>
      </c>
      <c r="AJ145">
        <v>26</v>
      </c>
      <c r="AK145">
        <v>185</v>
      </c>
      <c r="AL145" t="s">
        <v>352</v>
      </c>
      <c r="AM145" t="s">
        <v>353</v>
      </c>
      <c r="AN145" t="s">
        <v>354</v>
      </c>
      <c r="AO145" t="s">
        <v>622</v>
      </c>
      <c r="AP145" t="s">
        <v>623</v>
      </c>
      <c r="AR145" t="s">
        <v>624</v>
      </c>
      <c r="AS145" t="s">
        <v>625</v>
      </c>
      <c r="AT145" t="s">
        <v>2426</v>
      </c>
      <c r="AU145">
        <v>2015</v>
      </c>
      <c r="AV145">
        <v>149</v>
      </c>
      <c r="BB145">
        <v>238</v>
      </c>
      <c r="BC145">
        <v>247</v>
      </c>
      <c r="BE145" t="s">
        <v>2427</v>
      </c>
      <c r="BF145" t="str">
        <f>HYPERLINK("http://dx.doi.org/10.1016/j.apenergy.2015.03.112","http://dx.doi.org/10.1016/j.apenergy.2015.03.112")</f>
        <v>http://dx.doi.org/10.1016/j.apenergy.2015.03.112</v>
      </c>
      <c r="BI145">
        <v>10</v>
      </c>
      <c r="BJ145" t="s">
        <v>402</v>
      </c>
      <c r="BK145" t="s">
        <v>143</v>
      </c>
      <c r="BL145" t="s">
        <v>271</v>
      </c>
      <c r="BM145" t="s">
        <v>2428</v>
      </c>
      <c r="BR145" t="s">
        <v>3337</v>
      </c>
      <c r="BS145" t="s">
        <v>2429</v>
      </c>
      <c r="BT145" t="str">
        <f>HYPERLINK("https%3A%2F%2Fwww.webofscience.com%2Fwos%2Fwoscc%2Ffull-record%2FWOS:000355500100021","View Full Record in Web of Science")</f>
        <v>View Full Record in Web of Science</v>
      </c>
    </row>
    <row r="146" spans="1:72" ht="12">
      <c r="A146" t="s">
        <v>70</v>
      </c>
      <c r="B146" t="s">
        <v>2430</v>
      </c>
      <c r="F146" t="s">
        <v>2431</v>
      </c>
      <c r="I146" t="s">
        <v>2432</v>
      </c>
      <c r="J146" t="s">
        <v>385</v>
      </c>
      <c r="M146" t="s">
        <v>76</v>
      </c>
      <c r="N146" t="s">
        <v>100</v>
      </c>
      <c r="T146" t="s">
        <v>2433</v>
      </c>
      <c r="U146" t="s">
        <v>2434</v>
      </c>
      <c r="V146" t="s">
        <v>2435</v>
      </c>
      <c r="W146" t="s">
        <v>2436</v>
      </c>
      <c r="X146" t="s">
        <v>283</v>
      </c>
      <c r="Y146" t="s">
        <v>2437</v>
      </c>
      <c r="Z146" t="s">
        <v>1737</v>
      </c>
      <c r="AB146" t="s">
        <v>2135</v>
      </c>
      <c r="AC146" t="s">
        <v>2438</v>
      </c>
      <c r="AD146" t="s">
        <v>2439</v>
      </c>
      <c r="AE146" t="s">
        <v>2440</v>
      </c>
      <c r="AG146">
        <v>30</v>
      </c>
      <c r="AH146">
        <v>190</v>
      </c>
      <c r="AI146">
        <v>209</v>
      </c>
      <c r="AJ146">
        <v>11</v>
      </c>
      <c r="AK146">
        <v>110</v>
      </c>
      <c r="AL146" t="s">
        <v>352</v>
      </c>
      <c r="AM146" t="s">
        <v>353</v>
      </c>
      <c r="AN146" t="s">
        <v>354</v>
      </c>
      <c r="AO146" t="s">
        <v>396</v>
      </c>
      <c r="AP146" t="s">
        <v>397</v>
      </c>
      <c r="AR146" t="s">
        <v>398</v>
      </c>
      <c r="AS146" t="s">
        <v>399</v>
      </c>
      <c r="AT146" t="s">
        <v>1103</v>
      </c>
      <c r="AU146">
        <v>2015</v>
      </c>
      <c r="AV146">
        <v>24</v>
      </c>
      <c r="BB146">
        <v>185</v>
      </c>
      <c r="BC146">
        <v>196</v>
      </c>
      <c r="BE146" t="s">
        <v>2441</v>
      </c>
      <c r="BF146" t="str">
        <f>HYPERLINK("http://dx.doi.org/10.1016/j.jngse.2015.03.027","http://dx.doi.org/10.1016/j.jngse.2015.03.027")</f>
        <v>http://dx.doi.org/10.1016/j.jngse.2015.03.027</v>
      </c>
      <c r="BI146">
        <v>12</v>
      </c>
      <c r="BJ146" t="s">
        <v>402</v>
      </c>
      <c r="BK146" t="s">
        <v>92</v>
      </c>
      <c r="BL146" t="s">
        <v>271</v>
      </c>
      <c r="BM146" t="s">
        <v>2442</v>
      </c>
      <c r="BR146" t="s">
        <v>3337</v>
      </c>
      <c r="BS146" t="s">
        <v>2443</v>
      </c>
      <c r="BT146" t="str">
        <f>HYPERLINK("https%3A%2F%2Fwww.webofscience.com%2Fwos%2Fwoscc%2Ffull-record%2FWOS:000357546100019","View Full Record in Web of Science")</f>
        <v>View Full Record in Web of Science</v>
      </c>
    </row>
    <row r="147" spans="1:72" ht="12">
      <c r="A147" t="s">
        <v>70</v>
      </c>
      <c r="B147" t="s">
        <v>2444</v>
      </c>
      <c r="F147" t="s">
        <v>2445</v>
      </c>
      <c r="I147" t="s">
        <v>2446</v>
      </c>
      <c r="J147" t="s">
        <v>2447</v>
      </c>
      <c r="M147" t="s">
        <v>76</v>
      </c>
      <c r="N147" t="s">
        <v>100</v>
      </c>
      <c r="U147" t="s">
        <v>2448</v>
      </c>
      <c r="V147" t="s">
        <v>2449</v>
      </c>
      <c r="W147" t="s">
        <v>2450</v>
      </c>
      <c r="X147" t="s">
        <v>2451</v>
      </c>
      <c r="Y147" t="s">
        <v>2325</v>
      </c>
      <c r="Z147" t="s">
        <v>2209</v>
      </c>
      <c r="AA147" t="s">
        <v>2452</v>
      </c>
      <c r="AB147" t="s">
        <v>2453</v>
      </c>
      <c r="AC147" t="s">
        <v>2454</v>
      </c>
      <c r="AD147" t="s">
        <v>2327</v>
      </c>
      <c r="AE147" t="s">
        <v>2455</v>
      </c>
      <c r="AG147">
        <v>63</v>
      </c>
      <c r="AH147">
        <v>242</v>
      </c>
      <c r="AI147">
        <v>257</v>
      </c>
      <c r="AJ147">
        <v>12</v>
      </c>
      <c r="AK147">
        <v>164</v>
      </c>
      <c r="AL147" t="s">
        <v>792</v>
      </c>
      <c r="AM147" t="s">
        <v>340</v>
      </c>
      <c r="AN147" t="s">
        <v>793</v>
      </c>
      <c r="AO147" t="s">
        <v>2456</v>
      </c>
      <c r="AR147" t="s">
        <v>2457</v>
      </c>
      <c r="AS147" t="s">
        <v>2458</v>
      </c>
      <c r="AT147" t="s">
        <v>89</v>
      </c>
      <c r="AU147">
        <v>2015</v>
      </c>
      <c r="AV147">
        <v>54</v>
      </c>
      <c r="AW147">
        <v>12</v>
      </c>
      <c r="BB147">
        <v>3225</v>
      </c>
      <c r="BC147">
        <v>3236</v>
      </c>
      <c r="BE147" t="s">
        <v>2459</v>
      </c>
      <c r="BF147" t="str">
        <f>HYPERLINK("http://dx.doi.org/10.1021/ie504030v","http://dx.doi.org/10.1021/ie504030v")</f>
        <v>http://dx.doi.org/10.1021/ie504030v</v>
      </c>
      <c r="BI147">
        <v>12</v>
      </c>
      <c r="BJ147" t="s">
        <v>2460</v>
      </c>
      <c r="BK147" t="s">
        <v>92</v>
      </c>
      <c r="BL147" t="s">
        <v>1000</v>
      </c>
      <c r="BM147" t="s">
        <v>2461</v>
      </c>
      <c r="BR147" t="s">
        <v>3337</v>
      </c>
      <c r="BS147" t="s">
        <v>2462</v>
      </c>
      <c r="BT147" t="str">
        <f>HYPERLINK("https%3A%2F%2Fwww.webofscience.com%2Fwos%2Fwoscc%2Ffull-record%2FWOS:000352246400015","View Full Record in Web of Science")</f>
        <v>View Full Record in Web of Science</v>
      </c>
    </row>
    <row r="148" spans="1:72" ht="12">
      <c r="A148" t="s">
        <v>70</v>
      </c>
      <c r="B148" t="s">
        <v>2463</v>
      </c>
      <c r="F148" t="s">
        <v>2464</v>
      </c>
      <c r="I148" t="s">
        <v>2465</v>
      </c>
      <c r="J148" t="s">
        <v>2466</v>
      </c>
      <c r="M148" t="s">
        <v>76</v>
      </c>
      <c r="N148" t="s">
        <v>100</v>
      </c>
      <c r="U148" t="s">
        <v>2467</v>
      </c>
      <c r="V148" t="s">
        <v>2468</v>
      </c>
      <c r="W148" t="s">
        <v>2469</v>
      </c>
      <c r="X148" t="s">
        <v>2470</v>
      </c>
      <c r="Y148" t="s">
        <v>2471</v>
      </c>
      <c r="Z148" t="s">
        <v>2472</v>
      </c>
      <c r="AA148" t="s">
        <v>2058</v>
      </c>
      <c r="AC148" t="s">
        <v>2473</v>
      </c>
      <c r="AD148" t="s">
        <v>2474</v>
      </c>
      <c r="AE148" t="s">
        <v>2475</v>
      </c>
      <c r="AG148">
        <v>23</v>
      </c>
      <c r="AH148">
        <v>207</v>
      </c>
      <c r="AI148">
        <v>208</v>
      </c>
      <c r="AJ148">
        <v>6</v>
      </c>
      <c r="AK148">
        <v>72</v>
      </c>
      <c r="AL148" t="s">
        <v>2476</v>
      </c>
      <c r="AM148" t="s">
        <v>2477</v>
      </c>
      <c r="AN148" t="s">
        <v>2478</v>
      </c>
      <c r="AO148" t="s">
        <v>2479</v>
      </c>
      <c r="AP148" t="s">
        <v>2480</v>
      </c>
      <c r="AR148" t="s">
        <v>2481</v>
      </c>
      <c r="AS148" t="s">
        <v>2482</v>
      </c>
      <c r="AT148" t="s">
        <v>1141</v>
      </c>
      <c r="AU148">
        <v>2015</v>
      </c>
      <c r="AV148">
        <v>91</v>
      </c>
      <c r="AW148">
        <v>3</v>
      </c>
      <c r="BD148">
        <v>33202</v>
      </c>
      <c r="BE148" t="s">
        <v>2483</v>
      </c>
      <c r="BF148" t="str">
        <f>HYPERLINK("http://dx.doi.org/10.1103/PhysRevE.91.033202","http://dx.doi.org/10.1103/PhysRevE.91.033202")</f>
        <v>http://dx.doi.org/10.1103/PhysRevE.91.033202</v>
      </c>
      <c r="BI148">
        <v>8</v>
      </c>
      <c r="BJ148" t="s">
        <v>2484</v>
      </c>
      <c r="BK148" t="s">
        <v>92</v>
      </c>
      <c r="BL148" t="s">
        <v>2357</v>
      </c>
      <c r="BM148" t="s">
        <v>2485</v>
      </c>
      <c r="BN148">
        <v>25871233</v>
      </c>
      <c r="BR148" t="s">
        <v>3337</v>
      </c>
      <c r="BS148" t="s">
        <v>2486</v>
      </c>
      <c r="BT148" t="str">
        <f>HYPERLINK("https%3A%2F%2Fwww.webofscience.com%2Fwos%2Fwoscc%2Ffull-record%2FWOS:000350849600009","View Full Record in Web of Science")</f>
        <v>View Full Record in Web of Science</v>
      </c>
    </row>
    <row r="149" spans="1:72" ht="12">
      <c r="A149" t="s">
        <v>70</v>
      </c>
      <c r="B149" t="s">
        <v>2487</v>
      </c>
      <c r="F149" t="s">
        <v>2488</v>
      </c>
      <c r="I149" t="s">
        <v>2489</v>
      </c>
      <c r="J149" t="s">
        <v>385</v>
      </c>
      <c r="M149" t="s">
        <v>76</v>
      </c>
      <c r="N149" t="s">
        <v>100</v>
      </c>
      <c r="T149" t="s">
        <v>2490</v>
      </c>
      <c r="U149" t="s">
        <v>2491</v>
      </c>
      <c r="V149" t="s">
        <v>2492</v>
      </c>
      <c r="W149" t="s">
        <v>2493</v>
      </c>
      <c r="X149" t="s">
        <v>254</v>
      </c>
      <c r="Y149" t="s">
        <v>2494</v>
      </c>
      <c r="Z149" t="s">
        <v>2495</v>
      </c>
      <c r="AA149" t="s">
        <v>2496</v>
      </c>
      <c r="AB149" t="s">
        <v>2497</v>
      </c>
      <c r="AC149" t="s">
        <v>2498</v>
      </c>
      <c r="AD149" t="s">
        <v>2499</v>
      </c>
      <c r="AE149" t="s">
        <v>2500</v>
      </c>
      <c r="AG149">
        <v>41</v>
      </c>
      <c r="AH149">
        <v>189</v>
      </c>
      <c r="AI149">
        <v>222</v>
      </c>
      <c r="AJ149">
        <v>6</v>
      </c>
      <c r="AK149">
        <v>150</v>
      </c>
      <c r="AL149" t="s">
        <v>352</v>
      </c>
      <c r="AM149" t="s">
        <v>353</v>
      </c>
      <c r="AN149" t="s">
        <v>354</v>
      </c>
      <c r="AO149" t="s">
        <v>396</v>
      </c>
      <c r="AP149" t="s">
        <v>397</v>
      </c>
      <c r="AR149" t="s">
        <v>398</v>
      </c>
      <c r="AS149" t="s">
        <v>399</v>
      </c>
      <c r="AT149" t="s">
        <v>400</v>
      </c>
      <c r="AU149">
        <v>2015</v>
      </c>
      <c r="AV149">
        <v>23</v>
      </c>
      <c r="BB149">
        <v>464</v>
      </c>
      <c r="BC149">
        <v>473</v>
      </c>
      <c r="BE149" t="s">
        <v>2501</v>
      </c>
      <c r="BF149" t="str">
        <f>HYPERLINK("http://dx.doi.org/10.1016/j.jngse.2015.02.031","http://dx.doi.org/10.1016/j.jngse.2015.02.031")</f>
        <v>http://dx.doi.org/10.1016/j.jngse.2015.02.031</v>
      </c>
      <c r="BI149">
        <v>10</v>
      </c>
      <c r="BJ149" t="s">
        <v>402</v>
      </c>
      <c r="BK149" t="s">
        <v>92</v>
      </c>
      <c r="BL149" t="s">
        <v>271</v>
      </c>
      <c r="BM149" t="s">
        <v>2502</v>
      </c>
      <c r="BR149" t="s">
        <v>3337</v>
      </c>
      <c r="BS149" t="s">
        <v>2503</v>
      </c>
      <c r="BT149" t="str">
        <f>HYPERLINK("https%3A%2F%2Fwww.webofscience.com%2Fwos%2Fwoscc%2Ffull-record%2FWOS:000353007800047","View Full Record in Web of Science")</f>
        <v>View Full Record in Web of Science</v>
      </c>
    </row>
    <row r="150" spans="1:72" ht="12">
      <c r="A150" t="s">
        <v>70</v>
      </c>
      <c r="B150" t="s">
        <v>2504</v>
      </c>
      <c r="F150" t="s">
        <v>2505</v>
      </c>
      <c r="I150" t="s">
        <v>2506</v>
      </c>
      <c r="J150" t="s">
        <v>547</v>
      </c>
      <c r="M150" t="s">
        <v>76</v>
      </c>
      <c r="N150" t="s">
        <v>100</v>
      </c>
      <c r="T150" t="s">
        <v>2507</v>
      </c>
      <c r="U150" t="s">
        <v>2508</v>
      </c>
      <c r="V150" t="s">
        <v>2509</v>
      </c>
      <c r="W150" t="s">
        <v>2510</v>
      </c>
      <c r="X150" t="s">
        <v>2511</v>
      </c>
      <c r="Y150" t="s">
        <v>2512</v>
      </c>
      <c r="Z150" t="s">
        <v>2513</v>
      </c>
      <c r="AA150" t="s">
        <v>3298</v>
      </c>
      <c r="AB150" t="s">
        <v>3299</v>
      </c>
      <c r="AG150">
        <v>129</v>
      </c>
      <c r="AH150">
        <v>278</v>
      </c>
      <c r="AI150">
        <v>284</v>
      </c>
      <c r="AJ150">
        <v>49</v>
      </c>
      <c r="AK150">
        <v>391</v>
      </c>
      <c r="AL150" t="s">
        <v>352</v>
      </c>
      <c r="AM150" t="s">
        <v>353</v>
      </c>
      <c r="AN150" t="s">
        <v>354</v>
      </c>
      <c r="AO150" t="s">
        <v>548</v>
      </c>
      <c r="AP150" t="s">
        <v>549</v>
      </c>
      <c r="AR150" t="s">
        <v>547</v>
      </c>
      <c r="AS150" t="s">
        <v>550</v>
      </c>
      <c r="AT150" t="s">
        <v>2514</v>
      </c>
      <c r="AU150">
        <v>2015</v>
      </c>
      <c r="AV150">
        <v>141</v>
      </c>
      <c r="BB150">
        <v>120</v>
      </c>
      <c r="BC150">
        <v>135</v>
      </c>
      <c r="BE150" t="s">
        <v>2515</v>
      </c>
      <c r="BF150" t="str">
        <f>HYPERLINK("http://dx.doi.org/10.1016/j.fuel.2014.10.030","http://dx.doi.org/10.1016/j.fuel.2014.10.030")</f>
        <v>http://dx.doi.org/10.1016/j.fuel.2014.10.030</v>
      </c>
      <c r="BI150">
        <v>16</v>
      </c>
      <c r="BJ150" t="s">
        <v>402</v>
      </c>
      <c r="BK150" t="s">
        <v>143</v>
      </c>
      <c r="BL150" t="s">
        <v>271</v>
      </c>
      <c r="BM150" t="s">
        <v>2516</v>
      </c>
      <c r="BR150" t="s">
        <v>3337</v>
      </c>
      <c r="BS150" t="s">
        <v>2517</v>
      </c>
      <c r="BT150" t="str">
        <f>HYPERLINK("https%3A%2F%2Fwww.webofscience.com%2Fwos%2Fwoscc%2Ffull-record%2FWOS:000345698800014","View Full Record in Web of Science")</f>
        <v>View Full Record in Web of Science</v>
      </c>
    </row>
    <row r="151" spans="1:72" ht="12">
      <c r="A151" t="s">
        <v>70</v>
      </c>
      <c r="B151" t="s">
        <v>2518</v>
      </c>
      <c r="F151" t="s">
        <v>2519</v>
      </c>
      <c r="I151" t="s">
        <v>2520</v>
      </c>
      <c r="J151" t="s">
        <v>1228</v>
      </c>
      <c r="M151" t="s">
        <v>76</v>
      </c>
      <c r="N151" t="s">
        <v>100</v>
      </c>
      <c r="U151" t="s">
        <v>2521</v>
      </c>
      <c r="V151" t="s">
        <v>2522</v>
      </c>
      <c r="W151" t="s">
        <v>2523</v>
      </c>
      <c r="X151" t="s">
        <v>2524</v>
      </c>
      <c r="Y151" t="s">
        <v>2525</v>
      </c>
      <c r="Z151" t="s">
        <v>2526</v>
      </c>
      <c r="AA151" t="s">
        <v>2527</v>
      </c>
      <c r="AB151" t="s">
        <v>2528</v>
      </c>
      <c r="AC151" t="s">
        <v>2529</v>
      </c>
      <c r="AD151" t="s">
        <v>2530</v>
      </c>
      <c r="AE151" t="s">
        <v>2531</v>
      </c>
      <c r="AG151">
        <v>47</v>
      </c>
      <c r="AH151">
        <v>496</v>
      </c>
      <c r="AI151">
        <v>509</v>
      </c>
      <c r="AJ151">
        <v>67</v>
      </c>
      <c r="AK151">
        <v>1105</v>
      </c>
      <c r="AL151" t="s">
        <v>82</v>
      </c>
      <c r="AM151" t="s">
        <v>83</v>
      </c>
      <c r="AN151" t="s">
        <v>84</v>
      </c>
      <c r="AO151" t="s">
        <v>1229</v>
      </c>
      <c r="AP151" t="s">
        <v>1230</v>
      </c>
      <c r="AR151" t="s">
        <v>1231</v>
      </c>
      <c r="AS151" t="s">
        <v>1232</v>
      </c>
      <c r="AU151">
        <v>2015</v>
      </c>
      <c r="AV151">
        <v>3</v>
      </c>
      <c r="AW151">
        <v>2</v>
      </c>
      <c r="BB151">
        <v>542</v>
      </c>
      <c r="BC151">
        <v>546</v>
      </c>
      <c r="BE151" t="s">
        <v>2532</v>
      </c>
      <c r="BF151" t="str">
        <f>HYPERLINK("http://dx.doi.org/10.1039/c4ta05483k","http://dx.doi.org/10.1039/c4ta05483k")</f>
        <v>http://dx.doi.org/10.1039/c4ta05483k</v>
      </c>
      <c r="BI151">
        <v>5</v>
      </c>
      <c r="BJ151" t="s">
        <v>1233</v>
      </c>
      <c r="BK151" t="s">
        <v>92</v>
      </c>
      <c r="BL151" t="s">
        <v>1234</v>
      </c>
      <c r="BM151" t="s">
        <v>2533</v>
      </c>
      <c r="BR151" t="s">
        <v>3337</v>
      </c>
      <c r="BS151" t="s">
        <v>2534</v>
      </c>
      <c r="BT151" t="str">
        <f>HYPERLINK("https%3A%2F%2Fwww.webofscience.com%2Fwos%2Fwoscc%2Ffull-record%2FWOS:000346082100012","View Full Record in Web of Science")</f>
        <v>View Full Record in Web of Science</v>
      </c>
    </row>
    <row r="152" spans="1:72" ht="12">
      <c r="A152" t="s">
        <v>70</v>
      </c>
      <c r="B152" t="s">
        <v>2535</v>
      </c>
      <c r="F152" t="s">
        <v>2536</v>
      </c>
      <c r="I152" t="s">
        <v>2537</v>
      </c>
      <c r="J152" t="s">
        <v>458</v>
      </c>
      <c r="M152" t="s">
        <v>76</v>
      </c>
      <c r="N152" t="s">
        <v>100</v>
      </c>
      <c r="U152" t="s">
        <v>2538</v>
      </c>
      <c r="V152" t="s">
        <v>2539</v>
      </c>
      <c r="W152" t="s">
        <v>2540</v>
      </c>
      <c r="X152" t="s">
        <v>2541</v>
      </c>
      <c r="Y152" t="s">
        <v>2542</v>
      </c>
      <c r="Z152" t="s">
        <v>2543</v>
      </c>
      <c r="AA152" t="s">
        <v>3607</v>
      </c>
      <c r="AB152" t="s">
        <v>3608</v>
      </c>
      <c r="AC152" t="s">
        <v>3300</v>
      </c>
      <c r="AD152" t="s">
        <v>3301</v>
      </c>
      <c r="AE152" t="s">
        <v>2544</v>
      </c>
      <c r="AG152">
        <v>41</v>
      </c>
      <c r="AH152">
        <v>428</v>
      </c>
      <c r="AI152">
        <v>429</v>
      </c>
      <c r="AJ152">
        <v>35</v>
      </c>
      <c r="AK152">
        <v>533</v>
      </c>
      <c r="AL152" t="s">
        <v>1195</v>
      </c>
      <c r="AM152" t="s">
        <v>108</v>
      </c>
      <c r="AN152" t="s">
        <v>1196</v>
      </c>
      <c r="AO152" t="s">
        <v>471</v>
      </c>
      <c r="AR152" t="s">
        <v>472</v>
      </c>
      <c r="AS152" t="s">
        <v>473</v>
      </c>
      <c r="AT152" t="s">
        <v>1900</v>
      </c>
      <c r="AU152">
        <v>2014</v>
      </c>
      <c r="AV152">
        <v>5</v>
      </c>
      <c r="BD152">
        <v>5246</v>
      </c>
      <c r="BE152" t="s">
        <v>2545</v>
      </c>
      <c r="BF152" t="str">
        <f>HYPERLINK("http://dx.doi.org/10.1038/ncomms6246","http://dx.doi.org/10.1038/ncomms6246")</f>
        <v>http://dx.doi.org/10.1038/ncomms6246</v>
      </c>
      <c r="BI152">
        <v>9</v>
      </c>
      <c r="BJ152" t="s">
        <v>476</v>
      </c>
      <c r="BK152" t="s">
        <v>92</v>
      </c>
      <c r="BL152" t="s">
        <v>477</v>
      </c>
      <c r="BM152" t="s">
        <v>2546</v>
      </c>
      <c r="BN152">
        <v>25404060</v>
      </c>
      <c r="BO152" t="s">
        <v>2547</v>
      </c>
      <c r="BR152" t="s">
        <v>3337</v>
      </c>
      <c r="BS152" t="s">
        <v>2548</v>
      </c>
      <c r="BT152" t="str">
        <f>HYPERLINK("https%3A%2F%2Fwww.webofscience.com%2Fwos%2Fwoscc%2Ffull-record%2FWOS:000345653500001","View Full Record in Web of Science")</f>
        <v>View Full Record in Web of Science</v>
      </c>
    </row>
    <row r="153" spans="1:72" ht="12">
      <c r="A153" t="s">
        <v>70</v>
      </c>
      <c r="B153" t="s">
        <v>2549</v>
      </c>
      <c r="F153" t="s">
        <v>2550</v>
      </c>
      <c r="I153" t="s">
        <v>2551</v>
      </c>
      <c r="J153" t="s">
        <v>658</v>
      </c>
      <c r="M153" t="s">
        <v>76</v>
      </c>
      <c r="N153" t="s">
        <v>100</v>
      </c>
      <c r="T153" t="s">
        <v>2552</v>
      </c>
      <c r="U153" t="s">
        <v>2553</v>
      </c>
      <c r="V153" t="s">
        <v>2554</v>
      </c>
      <c r="W153" t="s">
        <v>2555</v>
      </c>
      <c r="X153" t="s">
        <v>283</v>
      </c>
      <c r="Y153" t="s">
        <v>2556</v>
      </c>
      <c r="Z153" t="s">
        <v>2557</v>
      </c>
      <c r="AA153" t="s">
        <v>3420</v>
      </c>
      <c r="AC153" t="s">
        <v>2558</v>
      </c>
      <c r="AD153" t="s">
        <v>2559</v>
      </c>
      <c r="AE153" t="s">
        <v>2560</v>
      </c>
      <c r="AG153">
        <v>45</v>
      </c>
      <c r="AH153">
        <v>397</v>
      </c>
      <c r="AI153">
        <v>411</v>
      </c>
      <c r="AJ153">
        <v>31</v>
      </c>
      <c r="AK153">
        <v>1310</v>
      </c>
      <c r="AL153" t="s">
        <v>1370</v>
      </c>
      <c r="AM153" t="s">
        <v>134</v>
      </c>
      <c r="AN153" t="s">
        <v>1371</v>
      </c>
      <c r="AO153" t="s">
        <v>670</v>
      </c>
      <c r="AP153" t="s">
        <v>671</v>
      </c>
      <c r="AR153" t="s">
        <v>672</v>
      </c>
      <c r="AS153" t="s">
        <v>673</v>
      </c>
      <c r="AT153" t="s">
        <v>627</v>
      </c>
      <c r="AU153">
        <v>2014</v>
      </c>
      <c r="AV153">
        <v>158</v>
      </c>
      <c r="BB153">
        <v>20</v>
      </c>
      <c r="BC153">
        <v>29</v>
      </c>
      <c r="BE153" t="s">
        <v>2561</v>
      </c>
      <c r="BF153" t="str">
        <f>HYPERLINK("http://dx.doi.org/10.1016/j.apcatb.2014.03.037","http://dx.doi.org/10.1016/j.apcatb.2014.03.037")</f>
        <v>http://dx.doi.org/10.1016/j.apcatb.2014.03.037</v>
      </c>
      <c r="BI153">
        <v>10</v>
      </c>
      <c r="BJ153" t="s">
        <v>676</v>
      </c>
      <c r="BK153" t="s">
        <v>92</v>
      </c>
      <c r="BL153" t="s">
        <v>677</v>
      </c>
      <c r="BM153" t="s">
        <v>2562</v>
      </c>
      <c r="BR153" t="s">
        <v>3337</v>
      </c>
      <c r="BS153" t="s">
        <v>2563</v>
      </c>
      <c r="BT153" t="str">
        <f>HYPERLINK("https%3A%2F%2Fwww.webofscience.com%2Fwos%2Fwoscc%2Ffull-record%2FWOS:000339133500003","View Full Record in Web of Science")</f>
        <v>View Full Record in Web of Science</v>
      </c>
    </row>
    <row r="154" spans="1:72" ht="12">
      <c r="A154" t="s">
        <v>70</v>
      </c>
      <c r="B154" t="s">
        <v>2564</v>
      </c>
      <c r="F154" t="s">
        <v>2565</v>
      </c>
      <c r="I154" t="s">
        <v>2566</v>
      </c>
      <c r="J154" t="s">
        <v>2567</v>
      </c>
      <c r="M154" t="s">
        <v>76</v>
      </c>
      <c r="N154" t="s">
        <v>100</v>
      </c>
      <c r="T154" t="s">
        <v>2568</v>
      </c>
      <c r="U154" t="s">
        <v>2569</v>
      </c>
      <c r="V154" t="s">
        <v>2570</v>
      </c>
      <c r="W154" t="s">
        <v>2571</v>
      </c>
      <c r="X154" t="s">
        <v>2572</v>
      </c>
      <c r="Y154" t="s">
        <v>2573</v>
      </c>
      <c r="Z154" t="s">
        <v>2574</v>
      </c>
      <c r="AA154" t="s">
        <v>2575</v>
      </c>
      <c r="AB154" t="s">
        <v>2576</v>
      </c>
      <c r="AC154" t="s">
        <v>2577</v>
      </c>
      <c r="AD154" t="s">
        <v>2578</v>
      </c>
      <c r="AE154" t="s">
        <v>2579</v>
      </c>
      <c r="AG154">
        <v>282</v>
      </c>
      <c r="AH154">
        <v>610</v>
      </c>
      <c r="AI154">
        <v>629</v>
      </c>
      <c r="AJ154">
        <v>61</v>
      </c>
      <c r="AK154">
        <v>1004</v>
      </c>
      <c r="AL154" t="s">
        <v>792</v>
      </c>
      <c r="AM154" t="s">
        <v>340</v>
      </c>
      <c r="AN154" t="s">
        <v>793</v>
      </c>
      <c r="AO154" t="s">
        <v>2580</v>
      </c>
      <c r="AR154" t="s">
        <v>2581</v>
      </c>
      <c r="AS154" t="s">
        <v>2582</v>
      </c>
      <c r="AT154" t="s">
        <v>185</v>
      </c>
      <c r="AU154">
        <v>2014</v>
      </c>
      <c r="AV154">
        <v>4</v>
      </c>
      <c r="AW154">
        <v>9</v>
      </c>
      <c r="BB154">
        <v>2917</v>
      </c>
      <c r="BC154">
        <v>2940</v>
      </c>
      <c r="BE154" t="s">
        <v>2583</v>
      </c>
      <c r="BF154" t="str">
        <f>HYPERLINK("http://dx.doi.org/10.1021/cs500606g","http://dx.doi.org/10.1021/cs500606g")</f>
        <v>http://dx.doi.org/10.1021/cs500606g</v>
      </c>
      <c r="BI154">
        <v>24</v>
      </c>
      <c r="BJ154" t="s">
        <v>739</v>
      </c>
      <c r="BK154" t="s">
        <v>92</v>
      </c>
      <c r="BL154" t="s">
        <v>172</v>
      </c>
      <c r="BM154" t="s">
        <v>2584</v>
      </c>
      <c r="BR154" t="s">
        <v>3337</v>
      </c>
      <c r="BS154" t="s">
        <v>2585</v>
      </c>
      <c r="BT154" t="str">
        <f>HYPERLINK("https%3A%2F%2Fwww.webofscience.com%2Fwos%2Fwoscc%2Ffull-record%2FWOS:000341405600010","View Full Record in Web of Science")</f>
        <v>View Full Record in Web of Science</v>
      </c>
    </row>
    <row r="155" spans="1:72" ht="12">
      <c r="A155" t="s">
        <v>70</v>
      </c>
      <c r="B155" t="s">
        <v>2586</v>
      </c>
      <c r="F155" t="s">
        <v>2587</v>
      </c>
      <c r="I155" t="s">
        <v>2588</v>
      </c>
      <c r="J155" t="s">
        <v>1551</v>
      </c>
      <c r="M155" t="s">
        <v>76</v>
      </c>
      <c r="N155" t="s">
        <v>77</v>
      </c>
      <c r="T155" t="s">
        <v>2589</v>
      </c>
      <c r="U155" t="s">
        <v>2590</v>
      </c>
      <c r="V155" t="s">
        <v>2591</v>
      </c>
      <c r="W155" t="s">
        <v>2592</v>
      </c>
      <c r="X155" t="s">
        <v>2593</v>
      </c>
      <c r="Y155" t="s">
        <v>2594</v>
      </c>
      <c r="Z155" t="s">
        <v>2595</v>
      </c>
      <c r="AC155" t="s">
        <v>2596</v>
      </c>
      <c r="AD155" t="s">
        <v>2597</v>
      </c>
      <c r="AE155" t="s">
        <v>2598</v>
      </c>
      <c r="AG155">
        <v>69</v>
      </c>
      <c r="AH155">
        <v>223</v>
      </c>
      <c r="AI155">
        <v>231</v>
      </c>
      <c r="AJ155">
        <v>16</v>
      </c>
      <c r="AK155">
        <v>290</v>
      </c>
      <c r="AL155" t="s">
        <v>1391</v>
      </c>
      <c r="AM155" t="s">
        <v>353</v>
      </c>
      <c r="AN155" t="s">
        <v>1392</v>
      </c>
      <c r="AO155" t="s">
        <v>1561</v>
      </c>
      <c r="AR155" t="s">
        <v>1562</v>
      </c>
      <c r="AS155" t="s">
        <v>1563</v>
      </c>
      <c r="AT155" t="s">
        <v>267</v>
      </c>
      <c r="AU155">
        <v>2014</v>
      </c>
      <c r="AV155">
        <v>36</v>
      </c>
      <c r="BB155">
        <v>236</v>
      </c>
      <c r="BC155">
        <v>246</v>
      </c>
      <c r="BE155" t="s">
        <v>2599</v>
      </c>
      <c r="BF155" t="str">
        <f>HYPERLINK("http://dx.doi.org/10.1016/j.rser.2014.04.052","http://dx.doi.org/10.1016/j.rser.2014.04.052")</f>
        <v>http://dx.doi.org/10.1016/j.rser.2014.04.052</v>
      </c>
      <c r="BI155">
        <v>11</v>
      </c>
      <c r="BJ155" t="s">
        <v>1565</v>
      </c>
      <c r="BK155" t="s">
        <v>92</v>
      </c>
      <c r="BL155" t="s">
        <v>1566</v>
      </c>
      <c r="BM155" t="s">
        <v>2600</v>
      </c>
      <c r="BR155" t="s">
        <v>3337</v>
      </c>
      <c r="BS155" t="s">
        <v>2601</v>
      </c>
      <c r="BT155" t="str">
        <f>HYPERLINK("https%3A%2F%2Fwww.webofscience.com%2Fwos%2Fwoscc%2Ffull-record%2FWOS:000339151200021","View Full Record in Web of Science")</f>
        <v>View Full Record in Web of Science</v>
      </c>
    </row>
    <row r="156" spans="1:72" ht="12">
      <c r="A156" t="s">
        <v>70</v>
      </c>
      <c r="B156" t="s">
        <v>2602</v>
      </c>
      <c r="F156" t="s">
        <v>2603</v>
      </c>
      <c r="I156" t="s">
        <v>2604</v>
      </c>
      <c r="J156" t="s">
        <v>2605</v>
      </c>
      <c r="M156" t="s">
        <v>76</v>
      </c>
      <c r="N156" t="s">
        <v>100</v>
      </c>
      <c r="U156" t="s">
        <v>2606</v>
      </c>
      <c r="V156" t="s">
        <v>2607</v>
      </c>
      <c r="W156" t="s">
        <v>2608</v>
      </c>
      <c r="X156" t="s">
        <v>2609</v>
      </c>
      <c r="Y156" t="s">
        <v>2610</v>
      </c>
      <c r="Z156" t="s">
        <v>2611</v>
      </c>
      <c r="AA156" t="s">
        <v>2921</v>
      </c>
      <c r="AB156" t="s">
        <v>2612</v>
      </c>
      <c r="AC156" t="s">
        <v>2613</v>
      </c>
      <c r="AD156" t="s">
        <v>2614</v>
      </c>
      <c r="AE156" t="s">
        <v>2615</v>
      </c>
      <c r="AG156">
        <v>32</v>
      </c>
      <c r="AH156">
        <v>228</v>
      </c>
      <c r="AI156">
        <v>242</v>
      </c>
      <c r="AJ156">
        <v>4</v>
      </c>
      <c r="AK156">
        <v>142</v>
      </c>
      <c r="AL156" t="s">
        <v>1195</v>
      </c>
      <c r="AM156" t="s">
        <v>445</v>
      </c>
      <c r="AN156" t="s">
        <v>2616</v>
      </c>
      <c r="AO156" t="s">
        <v>2617</v>
      </c>
      <c r="AP156" t="s">
        <v>2618</v>
      </c>
      <c r="AR156" t="s">
        <v>2619</v>
      </c>
      <c r="AS156" t="s">
        <v>2620</v>
      </c>
      <c r="AT156" t="s">
        <v>359</v>
      </c>
      <c r="AU156">
        <v>2014</v>
      </c>
      <c r="AV156">
        <v>7</v>
      </c>
      <c r="AW156">
        <v>6</v>
      </c>
      <c r="BB156">
        <v>470</v>
      </c>
      <c r="BC156">
        <v>475</v>
      </c>
      <c r="BE156" t="s">
        <v>2621</v>
      </c>
      <c r="BF156" t="str">
        <f>HYPERLINK("http://dx.doi.org/10.1038/NGEO2166","http://dx.doi.org/10.1038/NGEO2166")</f>
        <v>http://dx.doi.org/10.1038/NGEO2166</v>
      </c>
      <c r="BI156">
        <v>6</v>
      </c>
      <c r="BJ156" t="s">
        <v>181</v>
      </c>
      <c r="BK156" t="s">
        <v>92</v>
      </c>
      <c r="BL156" t="s">
        <v>182</v>
      </c>
      <c r="BM156" t="s">
        <v>2622</v>
      </c>
      <c r="BO156" t="s">
        <v>618</v>
      </c>
      <c r="BR156" t="s">
        <v>3337</v>
      </c>
      <c r="BS156" t="s">
        <v>2623</v>
      </c>
      <c r="BT156" t="str">
        <f>HYPERLINK("https%3A%2F%2Fwww.webofscience.com%2Fwos%2Fwoscc%2Ffull-record%2FWOS:000337164400021","View Full Record in Web of Science")</f>
        <v>View Full Record in Web of Science</v>
      </c>
    </row>
    <row r="157" spans="1:72" ht="12">
      <c r="A157" t="s">
        <v>70</v>
      </c>
      <c r="B157" t="s">
        <v>2624</v>
      </c>
      <c r="F157" t="s">
        <v>2625</v>
      </c>
      <c r="I157" t="s">
        <v>2626</v>
      </c>
      <c r="J157" t="s">
        <v>408</v>
      </c>
      <c r="M157" t="s">
        <v>76</v>
      </c>
      <c r="N157" t="s">
        <v>100</v>
      </c>
      <c r="U157" t="s">
        <v>2627</v>
      </c>
      <c r="V157" t="s">
        <v>2628</v>
      </c>
      <c r="W157" t="s">
        <v>2629</v>
      </c>
      <c r="X157" t="s">
        <v>2630</v>
      </c>
      <c r="Y157" t="s">
        <v>2631</v>
      </c>
      <c r="Z157" t="s">
        <v>2632</v>
      </c>
      <c r="AA157" t="s">
        <v>3609</v>
      </c>
      <c r="AB157" t="s">
        <v>2294</v>
      </c>
      <c r="AG157">
        <v>27</v>
      </c>
      <c r="AH157">
        <v>315</v>
      </c>
      <c r="AI157">
        <v>333</v>
      </c>
      <c r="AJ157">
        <v>3</v>
      </c>
      <c r="AK157">
        <v>59</v>
      </c>
      <c r="AL157" t="s">
        <v>419</v>
      </c>
      <c r="AM157" t="s">
        <v>420</v>
      </c>
      <c r="AN157" t="s">
        <v>421</v>
      </c>
      <c r="AO157" t="s">
        <v>422</v>
      </c>
      <c r="AP157" t="s">
        <v>423</v>
      </c>
      <c r="AR157" t="s">
        <v>408</v>
      </c>
      <c r="AS157" t="s">
        <v>424</v>
      </c>
      <c r="AT157" t="s">
        <v>2633</v>
      </c>
      <c r="AU157">
        <v>2014</v>
      </c>
      <c r="AV157">
        <v>79</v>
      </c>
      <c r="AW157">
        <v>3</v>
      </c>
      <c r="BB157" t="s">
        <v>2634</v>
      </c>
      <c r="BC157" t="s">
        <v>2635</v>
      </c>
      <c r="BE157" t="s">
        <v>2636</v>
      </c>
      <c r="BF157" t="str">
        <f>HYPERLINK("http://dx.doi.org/10.1190/GEO2013-0080.1","http://dx.doi.org/10.1190/GEO2013-0080.1")</f>
        <v>http://dx.doi.org/10.1190/GEO2013-0080.1</v>
      </c>
      <c r="BI157">
        <v>11</v>
      </c>
      <c r="BJ157" t="s">
        <v>348</v>
      </c>
      <c r="BK157" t="s">
        <v>92</v>
      </c>
      <c r="BL157" t="s">
        <v>348</v>
      </c>
      <c r="BM157" t="s">
        <v>2637</v>
      </c>
      <c r="BR157" t="s">
        <v>3337</v>
      </c>
      <c r="BS157" t="s">
        <v>2638</v>
      </c>
      <c r="BT157" t="str">
        <f>HYPERLINK("https%3A%2F%2Fwww.webofscience.com%2Fwos%2Fwoscc%2Ffull-record%2FWOS:000338322900045","View Full Record in Web of Science")</f>
        <v>View Full Record in Web of Science</v>
      </c>
    </row>
    <row r="158" spans="1:72" ht="12">
      <c r="A158" t="s">
        <v>70</v>
      </c>
      <c r="B158" t="s">
        <v>2639</v>
      </c>
      <c r="F158" t="s">
        <v>2640</v>
      </c>
      <c r="I158" t="s">
        <v>2641</v>
      </c>
      <c r="J158" t="s">
        <v>658</v>
      </c>
      <c r="M158" t="s">
        <v>76</v>
      </c>
      <c r="N158" t="s">
        <v>100</v>
      </c>
      <c r="T158" t="s">
        <v>2642</v>
      </c>
      <c r="U158" t="s">
        <v>2643</v>
      </c>
      <c r="V158" t="s">
        <v>2644</v>
      </c>
      <c r="W158" t="s">
        <v>2645</v>
      </c>
      <c r="X158" t="s">
        <v>254</v>
      </c>
      <c r="Y158" t="s">
        <v>2646</v>
      </c>
      <c r="Z158" t="s">
        <v>2647</v>
      </c>
      <c r="AA158" t="s">
        <v>3610</v>
      </c>
      <c r="AB158" t="s">
        <v>2648</v>
      </c>
      <c r="AC158" t="s">
        <v>2649</v>
      </c>
      <c r="AD158" t="s">
        <v>1291</v>
      </c>
      <c r="AE158" t="s">
        <v>2650</v>
      </c>
      <c r="AG158">
        <v>41</v>
      </c>
      <c r="AH158">
        <v>318</v>
      </c>
      <c r="AI158">
        <v>326</v>
      </c>
      <c r="AJ158">
        <v>24</v>
      </c>
      <c r="AK158">
        <v>1180</v>
      </c>
      <c r="AL158" t="s">
        <v>133</v>
      </c>
      <c r="AM158" t="s">
        <v>134</v>
      </c>
      <c r="AN158" t="s">
        <v>135</v>
      </c>
      <c r="AO158" t="s">
        <v>670</v>
      </c>
      <c r="AP158" t="s">
        <v>671</v>
      </c>
      <c r="AR158" t="s">
        <v>672</v>
      </c>
      <c r="AS158" t="s">
        <v>673</v>
      </c>
      <c r="AT158" t="s">
        <v>2651</v>
      </c>
      <c r="AU158">
        <v>2014</v>
      </c>
      <c r="AV158">
        <v>147</v>
      </c>
      <c r="BB158">
        <v>546</v>
      </c>
      <c r="BC158">
        <v>553</v>
      </c>
      <c r="BE158" t="s">
        <v>2652</v>
      </c>
      <c r="BF158" t="str">
        <f>HYPERLINK("http://dx.doi.org/10.1016/j.apcatb.2013.09.038","http://dx.doi.org/10.1016/j.apcatb.2013.09.038")</f>
        <v>http://dx.doi.org/10.1016/j.apcatb.2013.09.038</v>
      </c>
      <c r="BI158">
        <v>8</v>
      </c>
      <c r="BJ158" t="s">
        <v>676</v>
      </c>
      <c r="BK158" t="s">
        <v>92</v>
      </c>
      <c r="BL158" t="s">
        <v>677</v>
      </c>
      <c r="BM158" t="s">
        <v>2653</v>
      </c>
      <c r="BR158" t="s">
        <v>3337</v>
      </c>
      <c r="BS158" t="s">
        <v>2654</v>
      </c>
      <c r="BT158" t="str">
        <f>HYPERLINK("https%3A%2F%2Fwww.webofscience.com%2Fwos%2Fwoscc%2Ffull-record%2FWOS:000330489400059","View Full Record in Web of Science")</f>
        <v>View Full Record in Web of Science</v>
      </c>
    </row>
    <row r="159" spans="1:72" ht="12">
      <c r="A159" t="s">
        <v>70</v>
      </c>
      <c r="B159" t="s">
        <v>2655</v>
      </c>
      <c r="F159" t="s">
        <v>2656</v>
      </c>
      <c r="I159" t="s">
        <v>2657</v>
      </c>
      <c r="J159" t="s">
        <v>1613</v>
      </c>
      <c r="M159" t="s">
        <v>76</v>
      </c>
      <c r="N159" t="s">
        <v>100</v>
      </c>
      <c r="T159" t="s">
        <v>2658</v>
      </c>
      <c r="U159" t="s">
        <v>2659</v>
      </c>
      <c r="V159" t="s">
        <v>2660</v>
      </c>
      <c r="W159" t="s">
        <v>2661</v>
      </c>
      <c r="X159" t="s">
        <v>2662</v>
      </c>
      <c r="Y159" t="s">
        <v>2663</v>
      </c>
      <c r="Z159" t="s">
        <v>2664</v>
      </c>
      <c r="AB159" t="s">
        <v>2665</v>
      </c>
      <c r="AC159" t="s">
        <v>2666</v>
      </c>
      <c r="AD159" t="s">
        <v>3611</v>
      </c>
      <c r="AE159" t="s">
        <v>2667</v>
      </c>
      <c r="AG159">
        <v>37</v>
      </c>
      <c r="AH159">
        <v>184</v>
      </c>
      <c r="AI159">
        <v>205</v>
      </c>
      <c r="AJ159">
        <v>16</v>
      </c>
      <c r="AK159">
        <v>218</v>
      </c>
      <c r="AL159" t="s">
        <v>352</v>
      </c>
      <c r="AM159" t="s">
        <v>353</v>
      </c>
      <c r="AN159" t="s">
        <v>354</v>
      </c>
      <c r="AO159" t="s">
        <v>1621</v>
      </c>
      <c r="AP159" t="s">
        <v>1622</v>
      </c>
      <c r="AR159" t="s">
        <v>1623</v>
      </c>
      <c r="AS159" t="s">
        <v>1624</v>
      </c>
      <c r="AT159" t="s">
        <v>1489</v>
      </c>
      <c r="AU159">
        <v>2014</v>
      </c>
      <c r="AV159">
        <v>67</v>
      </c>
      <c r="BB159">
        <v>228</v>
      </c>
      <c r="BC159">
        <v>238</v>
      </c>
      <c r="BE159" t="s">
        <v>2668</v>
      </c>
      <c r="BF159" t="str">
        <f>HYPERLINK("http://dx.doi.org/10.1016/j.jclepro.2013.12.003","http://dx.doi.org/10.1016/j.jclepro.2013.12.003")</f>
        <v>http://dx.doi.org/10.1016/j.jclepro.2013.12.003</v>
      </c>
      <c r="BI159">
        <v>11</v>
      </c>
      <c r="BJ159" t="s">
        <v>1627</v>
      </c>
      <c r="BK159" t="s">
        <v>143</v>
      </c>
      <c r="BL159" t="s">
        <v>1628</v>
      </c>
      <c r="BM159" t="s">
        <v>2669</v>
      </c>
      <c r="BR159" t="s">
        <v>3337</v>
      </c>
      <c r="BS159" t="s">
        <v>2670</v>
      </c>
      <c r="BT159" t="str">
        <f>HYPERLINK("https%3A%2F%2Fwww.webofscience.com%2Fwos%2Fwoscc%2Ffull-record%2FWOS:000332805800023","View Full Record in Web of Science")</f>
        <v>View Full Record in Web of Science</v>
      </c>
    </row>
    <row r="160" spans="1:72" ht="12">
      <c r="A160" t="s">
        <v>70</v>
      </c>
      <c r="B160" t="s">
        <v>2671</v>
      </c>
      <c r="F160" t="s">
        <v>2672</v>
      </c>
      <c r="I160" t="s">
        <v>2673</v>
      </c>
      <c r="J160" t="s">
        <v>547</v>
      </c>
      <c r="M160" t="s">
        <v>76</v>
      </c>
      <c r="N160" t="s">
        <v>100</v>
      </c>
      <c r="T160" t="s">
        <v>2674</v>
      </c>
      <c r="U160" t="s">
        <v>2675</v>
      </c>
      <c r="V160" t="s">
        <v>2676</v>
      </c>
      <c r="W160" t="s">
        <v>2677</v>
      </c>
      <c r="X160" t="s">
        <v>283</v>
      </c>
      <c r="Y160" t="s">
        <v>2678</v>
      </c>
      <c r="Z160" t="s">
        <v>2679</v>
      </c>
      <c r="AA160" t="s">
        <v>2680</v>
      </c>
      <c r="AB160" t="s">
        <v>2681</v>
      </c>
      <c r="AC160" t="s">
        <v>2682</v>
      </c>
      <c r="AD160" t="s">
        <v>2683</v>
      </c>
      <c r="AE160" t="s">
        <v>2684</v>
      </c>
      <c r="AG160">
        <v>28</v>
      </c>
      <c r="AH160">
        <v>462</v>
      </c>
      <c r="AI160">
        <v>512</v>
      </c>
      <c r="AJ160">
        <v>16</v>
      </c>
      <c r="AK160">
        <v>386</v>
      </c>
      <c r="AL160" t="s">
        <v>352</v>
      </c>
      <c r="AM160" t="s">
        <v>353</v>
      </c>
      <c r="AN160" t="s">
        <v>354</v>
      </c>
      <c r="AO160" t="s">
        <v>548</v>
      </c>
      <c r="AP160" t="s">
        <v>549</v>
      </c>
      <c r="AR160" t="s">
        <v>547</v>
      </c>
      <c r="AS160" t="s">
        <v>550</v>
      </c>
      <c r="AT160" t="s">
        <v>565</v>
      </c>
      <c r="AU160">
        <v>2014</v>
      </c>
      <c r="AV160">
        <v>115</v>
      </c>
      <c r="BB160">
        <v>378</v>
      </c>
      <c r="BC160">
        <v>384</v>
      </c>
      <c r="BE160" t="s">
        <v>2685</v>
      </c>
      <c r="BF160" t="str">
        <f>HYPERLINK("http://dx.doi.org/10.1016/j.fuel.2013.07.040","http://dx.doi.org/10.1016/j.fuel.2013.07.040")</f>
        <v>http://dx.doi.org/10.1016/j.fuel.2013.07.040</v>
      </c>
      <c r="BI160">
        <v>7</v>
      </c>
      <c r="BJ160" t="s">
        <v>402</v>
      </c>
      <c r="BK160" t="s">
        <v>92</v>
      </c>
      <c r="BL160" t="s">
        <v>271</v>
      </c>
      <c r="BM160" t="s">
        <v>2686</v>
      </c>
      <c r="BR160" t="s">
        <v>3337</v>
      </c>
      <c r="BS160" t="s">
        <v>2687</v>
      </c>
      <c r="BT160" t="str">
        <f>HYPERLINK("https%3A%2F%2Fwww.webofscience.com%2Fwos%2Fwoscc%2Ffull-record%2FWOS:000325647000043","View Full Record in Web of Science")</f>
        <v>View Full Record in Web of Science</v>
      </c>
    </row>
    <row r="161" spans="1:72" ht="12">
      <c r="A161" t="s">
        <v>70</v>
      </c>
      <c r="B161" t="s">
        <v>2688</v>
      </c>
      <c r="F161" t="s">
        <v>2689</v>
      </c>
      <c r="I161" t="s">
        <v>2690</v>
      </c>
      <c r="J161" t="s">
        <v>2691</v>
      </c>
      <c r="M161" t="s">
        <v>76</v>
      </c>
      <c r="N161" t="s">
        <v>100</v>
      </c>
      <c r="U161" t="s">
        <v>2692</v>
      </c>
      <c r="V161" t="s">
        <v>2693</v>
      </c>
      <c r="W161" t="s">
        <v>2694</v>
      </c>
      <c r="X161" t="s">
        <v>2695</v>
      </c>
      <c r="Y161" t="s">
        <v>2696</v>
      </c>
      <c r="Z161" t="s">
        <v>2697</v>
      </c>
      <c r="AC161" t="s">
        <v>2698</v>
      </c>
      <c r="AD161" t="s">
        <v>2699</v>
      </c>
      <c r="AE161" t="s">
        <v>2700</v>
      </c>
      <c r="AG161">
        <v>90</v>
      </c>
      <c r="AH161">
        <v>417</v>
      </c>
      <c r="AI161">
        <v>530</v>
      </c>
      <c r="AJ161">
        <v>8</v>
      </c>
      <c r="AK161">
        <v>261</v>
      </c>
      <c r="AL161" t="s">
        <v>2701</v>
      </c>
      <c r="AM161" t="s">
        <v>420</v>
      </c>
      <c r="AN161" t="s">
        <v>2702</v>
      </c>
      <c r="AO161" t="s">
        <v>2703</v>
      </c>
      <c r="AP161" t="s">
        <v>2704</v>
      </c>
      <c r="AR161" t="s">
        <v>2705</v>
      </c>
      <c r="AS161" t="s">
        <v>2706</v>
      </c>
      <c r="AT161" t="s">
        <v>267</v>
      </c>
      <c r="AU161">
        <v>2013</v>
      </c>
      <c r="AV161">
        <v>97</v>
      </c>
      <c r="AW161">
        <v>8</v>
      </c>
      <c r="BB161">
        <v>1325</v>
      </c>
      <c r="BC161">
        <v>1346</v>
      </c>
      <c r="BE161" t="s">
        <v>2707</v>
      </c>
      <c r="BF161" t="str">
        <f>HYPERLINK("http://dx.doi.org/10.1306/02141312091","http://dx.doi.org/10.1306/02141312091")</f>
        <v>http://dx.doi.org/10.1306/02141312091</v>
      </c>
      <c r="BI161">
        <v>22</v>
      </c>
      <c r="BJ161" t="s">
        <v>181</v>
      </c>
      <c r="BK161" t="s">
        <v>92</v>
      </c>
      <c r="BL161" t="s">
        <v>182</v>
      </c>
      <c r="BM161" t="s">
        <v>2708</v>
      </c>
      <c r="BR161" t="s">
        <v>3337</v>
      </c>
      <c r="BS161" t="s">
        <v>2709</v>
      </c>
      <c r="BT161" t="str">
        <f>HYPERLINK("https%3A%2F%2Fwww.webofscience.com%2Fwos%2Fwoscc%2Ffull-record%2FWOS:000322939300005","View Full Record in Web of Science")</f>
        <v>View Full Record in Web of Science</v>
      </c>
    </row>
    <row r="162" spans="1:72" ht="12">
      <c r="A162" t="s">
        <v>70</v>
      </c>
      <c r="B162" t="s">
        <v>2710</v>
      </c>
      <c r="F162" t="s">
        <v>2711</v>
      </c>
      <c r="I162" t="s">
        <v>2712</v>
      </c>
      <c r="J162" t="s">
        <v>2713</v>
      </c>
      <c r="M162" t="s">
        <v>76</v>
      </c>
      <c r="N162" t="s">
        <v>100</v>
      </c>
      <c r="T162" t="s">
        <v>2714</v>
      </c>
      <c r="U162" t="s">
        <v>2715</v>
      </c>
      <c r="V162" t="s">
        <v>2716</v>
      </c>
      <c r="W162" t="s">
        <v>2717</v>
      </c>
      <c r="X162" t="s">
        <v>254</v>
      </c>
      <c r="Y162" t="s">
        <v>2718</v>
      </c>
      <c r="Z162" t="s">
        <v>811</v>
      </c>
      <c r="AB162" t="s">
        <v>2719</v>
      </c>
      <c r="AC162" t="s">
        <v>2649</v>
      </c>
      <c r="AD162" t="s">
        <v>1291</v>
      </c>
      <c r="AE162" t="s">
        <v>2650</v>
      </c>
      <c r="AG162">
        <v>54</v>
      </c>
      <c r="AH162">
        <v>350</v>
      </c>
      <c r="AI162">
        <v>363</v>
      </c>
      <c r="AJ162">
        <v>20</v>
      </c>
      <c r="AK162">
        <v>1281</v>
      </c>
      <c r="AL162" t="s">
        <v>1391</v>
      </c>
      <c r="AM162" t="s">
        <v>353</v>
      </c>
      <c r="AN162" t="s">
        <v>1392</v>
      </c>
      <c r="AO162" t="s">
        <v>2720</v>
      </c>
      <c r="AP162" t="s">
        <v>2721</v>
      </c>
      <c r="AR162" t="s">
        <v>2722</v>
      </c>
      <c r="AS162" t="s">
        <v>2723</v>
      </c>
      <c r="AT162" t="s">
        <v>1372</v>
      </c>
      <c r="AU162">
        <v>2013</v>
      </c>
      <c r="AV162">
        <v>38</v>
      </c>
      <c r="AW162">
        <v>17</v>
      </c>
      <c r="BB162">
        <v>6960</v>
      </c>
      <c r="BC162">
        <v>6969</v>
      </c>
      <c r="BE162" t="s">
        <v>2724</v>
      </c>
      <c r="BF162" t="str">
        <f>HYPERLINK("http://dx.doi.org/10.1016/j.ijhydene.2013.04.006","http://dx.doi.org/10.1016/j.ijhydene.2013.04.006")</f>
        <v>http://dx.doi.org/10.1016/j.ijhydene.2013.04.006</v>
      </c>
      <c r="BI162">
        <v>10</v>
      </c>
      <c r="BJ162" t="s">
        <v>2725</v>
      </c>
      <c r="BK162" t="s">
        <v>92</v>
      </c>
      <c r="BL162" t="s">
        <v>2726</v>
      </c>
      <c r="BM162" t="s">
        <v>2727</v>
      </c>
      <c r="BR162" t="s">
        <v>3337</v>
      </c>
      <c r="BS162" t="s">
        <v>2728</v>
      </c>
      <c r="BT162" t="str">
        <f>HYPERLINK("https%3A%2F%2Fwww.webofscience.com%2Fwos%2Fwoscc%2Ffull-record%2FWOS:000320296700005","View Full Record in Web of Science")</f>
        <v>View Full Record in Web of Science</v>
      </c>
    </row>
    <row r="163" spans="1:72" ht="12">
      <c r="A163" t="s">
        <v>70</v>
      </c>
      <c r="B163" t="s">
        <v>2729</v>
      </c>
      <c r="F163" t="s">
        <v>2730</v>
      </c>
      <c r="I163" t="s">
        <v>2731</v>
      </c>
      <c r="J163" t="s">
        <v>983</v>
      </c>
      <c r="M163" t="s">
        <v>76</v>
      </c>
      <c r="N163" t="s">
        <v>100</v>
      </c>
      <c r="T163" t="s">
        <v>2732</v>
      </c>
      <c r="U163" t="s">
        <v>2733</v>
      </c>
      <c r="V163" t="s">
        <v>2734</v>
      </c>
      <c r="W163" t="s">
        <v>2735</v>
      </c>
      <c r="X163" t="s">
        <v>2736</v>
      </c>
      <c r="Y163" t="s">
        <v>2737</v>
      </c>
      <c r="Z163" t="s">
        <v>2738</v>
      </c>
      <c r="AA163" t="s">
        <v>3612</v>
      </c>
      <c r="AC163" t="s">
        <v>2739</v>
      </c>
      <c r="AD163" t="s">
        <v>2740</v>
      </c>
      <c r="AE163" t="s">
        <v>2741</v>
      </c>
      <c r="AG163">
        <v>88</v>
      </c>
      <c r="AH163">
        <v>226</v>
      </c>
      <c r="AI163">
        <v>239</v>
      </c>
      <c r="AJ163">
        <v>21</v>
      </c>
      <c r="AK163">
        <v>413</v>
      </c>
      <c r="AL163" t="s">
        <v>642</v>
      </c>
      <c r="AM163" t="s">
        <v>643</v>
      </c>
      <c r="AN163" t="s">
        <v>644</v>
      </c>
      <c r="AO163" t="s">
        <v>993</v>
      </c>
      <c r="AP163" t="s">
        <v>994</v>
      </c>
      <c r="AR163" t="s">
        <v>995</v>
      </c>
      <c r="AS163" t="s">
        <v>996</v>
      </c>
      <c r="AT163" t="s">
        <v>1489</v>
      </c>
      <c r="AU163">
        <v>2013</v>
      </c>
      <c r="AV163">
        <v>220</v>
      </c>
      <c r="BB163">
        <v>328</v>
      </c>
      <c r="BC163">
        <v>336</v>
      </c>
      <c r="BE163" t="s">
        <v>2742</v>
      </c>
      <c r="BF163" t="str">
        <f>HYPERLINK("http://dx.doi.org/10.1016/j.cej.2012.11.138","http://dx.doi.org/10.1016/j.cej.2012.11.138")</f>
        <v>http://dx.doi.org/10.1016/j.cej.2012.11.138</v>
      </c>
      <c r="BI163">
        <v>9</v>
      </c>
      <c r="BJ163" t="s">
        <v>999</v>
      </c>
      <c r="BK163" t="s">
        <v>92</v>
      </c>
      <c r="BL163" t="s">
        <v>1000</v>
      </c>
      <c r="BM163" t="s">
        <v>2743</v>
      </c>
      <c r="BR163" t="s">
        <v>3337</v>
      </c>
      <c r="BS163" t="s">
        <v>2744</v>
      </c>
      <c r="BT163" t="str">
        <f>HYPERLINK("https%3A%2F%2Fwww.webofscience.com%2Fwos%2Fwoscc%2Ffull-record%2FWOS:000317541200037","View Full Record in Web of Science")</f>
        <v>View Full Record in Web of Science</v>
      </c>
    </row>
    <row r="164" spans="1:72" ht="12">
      <c r="A164" t="s">
        <v>70</v>
      </c>
      <c r="B164" t="s">
        <v>2745</v>
      </c>
      <c r="F164" t="s">
        <v>2746</v>
      </c>
      <c r="I164" t="s">
        <v>2747</v>
      </c>
      <c r="J164" t="s">
        <v>1885</v>
      </c>
      <c r="M164" t="s">
        <v>76</v>
      </c>
      <c r="N164" t="s">
        <v>77</v>
      </c>
      <c r="T164" t="s">
        <v>2748</v>
      </c>
      <c r="U164" t="s">
        <v>2749</v>
      </c>
      <c r="V164" t="s">
        <v>2750</v>
      </c>
      <c r="W164" t="s">
        <v>2751</v>
      </c>
      <c r="X164" t="s">
        <v>2752</v>
      </c>
      <c r="Y164" t="s">
        <v>2753</v>
      </c>
      <c r="Z164" t="s">
        <v>2754</v>
      </c>
      <c r="AA164" t="s">
        <v>3613</v>
      </c>
      <c r="AB164" t="s">
        <v>3614</v>
      </c>
      <c r="AG164">
        <v>116</v>
      </c>
      <c r="AH164">
        <v>814</v>
      </c>
      <c r="AI164">
        <v>827</v>
      </c>
      <c r="AJ164">
        <v>91</v>
      </c>
      <c r="AK164">
        <v>808</v>
      </c>
      <c r="AL164" t="s">
        <v>352</v>
      </c>
      <c r="AM164" t="s">
        <v>353</v>
      </c>
      <c r="AN164" t="s">
        <v>354</v>
      </c>
      <c r="AO164" t="s">
        <v>1896</v>
      </c>
      <c r="AP164" t="s">
        <v>1897</v>
      </c>
      <c r="AR164" t="s">
        <v>1898</v>
      </c>
      <c r="AS164" t="s">
        <v>1899</v>
      </c>
      <c r="AT164" t="s">
        <v>565</v>
      </c>
      <c r="AU164">
        <v>2013</v>
      </c>
      <c r="AV164">
        <v>52</v>
      </c>
      <c r="BB164">
        <v>797</v>
      </c>
      <c r="BC164">
        <v>809</v>
      </c>
      <c r="BE164" t="s">
        <v>2755</v>
      </c>
      <c r="BF164" t="str">
        <f>HYPERLINK("http://dx.doi.org/10.1016/j.enpol.2012.10.046","http://dx.doi.org/10.1016/j.enpol.2012.10.046")</f>
        <v>http://dx.doi.org/10.1016/j.enpol.2012.10.046</v>
      </c>
      <c r="BI164">
        <v>13</v>
      </c>
      <c r="BJ164" t="s">
        <v>1902</v>
      </c>
      <c r="BK164" t="s">
        <v>143</v>
      </c>
      <c r="BL164" t="s">
        <v>1903</v>
      </c>
      <c r="BM164" t="s">
        <v>2756</v>
      </c>
      <c r="BO164" t="s">
        <v>95</v>
      </c>
      <c r="BR164" t="s">
        <v>3337</v>
      </c>
      <c r="BS164" t="s">
        <v>2757</v>
      </c>
      <c r="BT164" t="str">
        <f>HYPERLINK("https%3A%2F%2Fwww.webofscience.com%2Fwos%2Fwoscc%2Ffull-record%2FWOS:000313775100071","View Full Record in Web of Science")</f>
        <v>View Full Record in Web of Science</v>
      </c>
    </row>
    <row r="165" spans="1:72" ht="12">
      <c r="A165" t="s">
        <v>70</v>
      </c>
      <c r="B165" t="s">
        <v>2758</v>
      </c>
      <c r="F165" t="s">
        <v>2759</v>
      </c>
      <c r="I165" t="s">
        <v>2760</v>
      </c>
      <c r="J165" t="s">
        <v>1863</v>
      </c>
      <c r="M165" t="s">
        <v>76</v>
      </c>
      <c r="N165" t="s">
        <v>100</v>
      </c>
      <c r="U165" t="s">
        <v>2761</v>
      </c>
      <c r="V165" t="s">
        <v>2762</v>
      </c>
      <c r="W165" t="s">
        <v>2763</v>
      </c>
      <c r="X165" t="s">
        <v>2764</v>
      </c>
      <c r="Y165" t="s">
        <v>2765</v>
      </c>
      <c r="Z165" t="s">
        <v>2766</v>
      </c>
      <c r="AA165" t="s">
        <v>2767</v>
      </c>
      <c r="AB165" t="s">
        <v>2768</v>
      </c>
      <c r="AC165" t="s">
        <v>2769</v>
      </c>
      <c r="AD165" t="s">
        <v>2770</v>
      </c>
      <c r="AE165" t="s">
        <v>2771</v>
      </c>
      <c r="AG165">
        <v>52</v>
      </c>
      <c r="AH165">
        <v>172</v>
      </c>
      <c r="AI165">
        <v>196</v>
      </c>
      <c r="AJ165">
        <v>13</v>
      </c>
      <c r="AK165">
        <v>186</v>
      </c>
      <c r="AL165" t="s">
        <v>792</v>
      </c>
      <c r="AM165" t="s">
        <v>340</v>
      </c>
      <c r="AN165" t="s">
        <v>793</v>
      </c>
      <c r="AO165" t="s">
        <v>1874</v>
      </c>
      <c r="AP165" t="s">
        <v>1875</v>
      </c>
      <c r="AR165" t="s">
        <v>1876</v>
      </c>
      <c r="AS165" t="s">
        <v>1877</v>
      </c>
      <c r="AT165" t="s">
        <v>565</v>
      </c>
      <c r="AU165">
        <v>2013</v>
      </c>
      <c r="AV165">
        <v>27</v>
      </c>
      <c r="AW165">
        <v>1</v>
      </c>
      <c r="BB165">
        <v>108</v>
      </c>
      <c r="BC165">
        <v>117</v>
      </c>
      <c r="BE165" t="s">
        <v>2772</v>
      </c>
      <c r="BF165" t="str">
        <f>HYPERLINK("http://dx.doi.org/10.1021/ef301431y","http://dx.doi.org/10.1021/ef301431y")</f>
        <v>http://dx.doi.org/10.1021/ef301431y</v>
      </c>
      <c r="BI165">
        <v>10</v>
      </c>
      <c r="BJ165" t="s">
        <v>402</v>
      </c>
      <c r="BK165" t="s">
        <v>92</v>
      </c>
      <c r="BL165" t="s">
        <v>271</v>
      </c>
      <c r="BM165" t="s">
        <v>2773</v>
      </c>
      <c r="BR165" t="s">
        <v>3337</v>
      </c>
      <c r="BS165" t="s">
        <v>2774</v>
      </c>
      <c r="BT165" t="str">
        <f>HYPERLINK("https%3A%2F%2Fwww.webofscience.com%2Fwos%2Fwoscc%2Ffull-record%2FWOS:000317327700013","View Full Record in Web of Science")</f>
        <v>View Full Record in Web of Science</v>
      </c>
    </row>
    <row r="166" spans="1:72" ht="12">
      <c r="A166" t="s">
        <v>70</v>
      </c>
      <c r="B166" t="s">
        <v>2775</v>
      </c>
      <c r="F166" t="s">
        <v>2776</v>
      </c>
      <c r="I166" t="s">
        <v>2777</v>
      </c>
      <c r="J166" t="s">
        <v>2778</v>
      </c>
      <c r="M166" t="s">
        <v>76</v>
      </c>
      <c r="N166" t="s">
        <v>100</v>
      </c>
      <c r="T166" t="s">
        <v>2779</v>
      </c>
      <c r="U166" t="s">
        <v>2780</v>
      </c>
      <c r="V166" t="s">
        <v>2781</v>
      </c>
      <c r="W166" t="s">
        <v>2782</v>
      </c>
      <c r="Y166" t="s">
        <v>1852</v>
      </c>
      <c r="Z166" t="s">
        <v>1853</v>
      </c>
      <c r="AA166" t="s">
        <v>1558</v>
      </c>
      <c r="AB166" t="s">
        <v>1559</v>
      </c>
      <c r="AC166" t="s">
        <v>1541</v>
      </c>
      <c r="AD166" t="s">
        <v>1542</v>
      </c>
      <c r="AE166" t="s">
        <v>2783</v>
      </c>
      <c r="AG166">
        <v>80</v>
      </c>
      <c r="AH166">
        <v>239</v>
      </c>
      <c r="AI166">
        <v>239</v>
      </c>
      <c r="AJ166">
        <v>23</v>
      </c>
      <c r="AK166">
        <v>120</v>
      </c>
      <c r="AL166" t="s">
        <v>1370</v>
      </c>
      <c r="AM166" t="s">
        <v>134</v>
      </c>
      <c r="AN166" t="s">
        <v>1371</v>
      </c>
      <c r="AO166" t="s">
        <v>2784</v>
      </c>
      <c r="AP166" t="s">
        <v>2785</v>
      </c>
      <c r="AR166" t="s">
        <v>2786</v>
      </c>
      <c r="AS166" t="s">
        <v>2787</v>
      </c>
      <c r="AT166" t="s">
        <v>185</v>
      </c>
      <c r="AU166">
        <v>2018</v>
      </c>
      <c r="AV166">
        <v>75</v>
      </c>
      <c r="BB166">
        <v>180</v>
      </c>
      <c r="BC166">
        <v>192</v>
      </c>
      <c r="BE166" t="s">
        <v>2788</v>
      </c>
      <c r="BF166" t="s">
        <v>2789</v>
      </c>
      <c r="BI166">
        <v>13</v>
      </c>
      <c r="BJ166" t="s">
        <v>2790</v>
      </c>
      <c r="BK166" t="s">
        <v>2791</v>
      </c>
      <c r="BL166" t="s">
        <v>2792</v>
      </c>
      <c r="BM166" t="s">
        <v>2793</v>
      </c>
      <c r="BR166" t="s">
        <v>2794</v>
      </c>
      <c r="BS166" t="s">
        <v>2795</v>
      </c>
      <c r="BT166" t="s">
        <v>2796</v>
      </c>
    </row>
    <row r="167" spans="1:72" ht="12">
      <c r="A167" t="s">
        <v>70</v>
      </c>
      <c r="B167" t="s">
        <v>2797</v>
      </c>
      <c r="F167" t="s">
        <v>2798</v>
      </c>
      <c r="I167" t="s">
        <v>2799</v>
      </c>
      <c r="J167" t="s">
        <v>2800</v>
      </c>
      <c r="M167" t="s">
        <v>76</v>
      </c>
      <c r="N167" t="s">
        <v>100</v>
      </c>
      <c r="T167" t="s">
        <v>2801</v>
      </c>
      <c r="U167" t="s">
        <v>2802</v>
      </c>
      <c r="V167" t="s">
        <v>2803</v>
      </c>
      <c r="W167" t="s">
        <v>2804</v>
      </c>
      <c r="X167" t="s">
        <v>2900</v>
      </c>
      <c r="Y167" t="s">
        <v>2805</v>
      </c>
      <c r="Z167" t="s">
        <v>2806</v>
      </c>
      <c r="AA167" t="s">
        <v>2901</v>
      </c>
      <c r="AB167" t="s">
        <v>1366</v>
      </c>
      <c r="AC167" t="s">
        <v>2807</v>
      </c>
      <c r="AD167" t="s">
        <v>2808</v>
      </c>
      <c r="AE167" t="s">
        <v>2809</v>
      </c>
      <c r="AG167">
        <v>60</v>
      </c>
      <c r="AH167">
        <v>78</v>
      </c>
      <c r="AI167">
        <v>80</v>
      </c>
      <c r="AJ167">
        <v>26</v>
      </c>
      <c r="AK167">
        <v>87</v>
      </c>
      <c r="AL167" t="s">
        <v>291</v>
      </c>
      <c r="AM167" t="s">
        <v>292</v>
      </c>
      <c r="AN167" t="s">
        <v>293</v>
      </c>
      <c r="AO167" t="s">
        <v>2810</v>
      </c>
      <c r="AP167" t="s">
        <v>2811</v>
      </c>
      <c r="AR167" t="s">
        <v>2812</v>
      </c>
      <c r="AS167" t="s">
        <v>2813</v>
      </c>
      <c r="AT167" t="s">
        <v>565</v>
      </c>
      <c r="AU167">
        <v>2021</v>
      </c>
      <c r="AV167">
        <v>29</v>
      </c>
      <c r="AW167">
        <v>1</v>
      </c>
      <c r="BB167">
        <v>228</v>
      </c>
      <c r="BC167">
        <v>242</v>
      </c>
      <c r="BE167" t="s">
        <v>2814</v>
      </c>
      <c r="BF167" t="s">
        <v>3302</v>
      </c>
      <c r="BH167" t="s">
        <v>953</v>
      </c>
      <c r="BI167">
        <v>15</v>
      </c>
      <c r="BJ167" t="s">
        <v>2815</v>
      </c>
      <c r="BK167" t="s">
        <v>2791</v>
      </c>
      <c r="BL167" t="s">
        <v>2816</v>
      </c>
      <c r="BM167" t="s">
        <v>2817</v>
      </c>
      <c r="BR167" t="s">
        <v>2819</v>
      </c>
      <c r="BS167" t="s">
        <v>2818</v>
      </c>
      <c r="BT167" t="s">
        <v>2796</v>
      </c>
    </row>
  </sheetData>
  <sheetProtection/>
  <autoFilter ref="BS1:BS167"/>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BT5"/>
  <sheetViews>
    <sheetView zoomScalePageLayoutView="0" workbookViewId="0" topLeftCell="A1">
      <selection activeCell="A2" sqref="A2:BU5"/>
    </sheetView>
  </sheetViews>
  <sheetFormatPr defaultColWidth="9.140625" defaultRowHeight="12.75"/>
  <sheetData>
    <row r="1" spans="1:72" ht="1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186</v>
      </c>
      <c r="BG1" t="s">
        <v>57</v>
      </c>
      <c r="BH1" t="s">
        <v>58</v>
      </c>
      <c r="BI1" t="s">
        <v>59</v>
      </c>
      <c r="BJ1" t="s">
        <v>60</v>
      </c>
      <c r="BK1" t="s">
        <v>61</v>
      </c>
      <c r="BL1" t="s">
        <v>62</v>
      </c>
      <c r="BM1" t="s">
        <v>63</v>
      </c>
      <c r="BN1" t="s">
        <v>64</v>
      </c>
      <c r="BO1" t="s">
        <v>65</v>
      </c>
      <c r="BP1" t="s">
        <v>66</v>
      </c>
      <c r="BQ1" t="s">
        <v>67</v>
      </c>
      <c r="BR1" t="s">
        <v>68</v>
      </c>
      <c r="BS1" t="s">
        <v>69</v>
      </c>
      <c r="BT1" t="s">
        <v>187</v>
      </c>
    </row>
    <row r="2" spans="1:72" ht="12">
      <c r="A2" t="s">
        <v>70</v>
      </c>
      <c r="B2" t="s">
        <v>2984</v>
      </c>
      <c r="F2" t="s">
        <v>2985</v>
      </c>
      <c r="I2" t="s">
        <v>2986</v>
      </c>
      <c r="J2" t="s">
        <v>2987</v>
      </c>
      <c r="M2" t="s">
        <v>76</v>
      </c>
      <c r="N2" t="s">
        <v>100</v>
      </c>
      <c r="T2" t="s">
        <v>2988</v>
      </c>
      <c r="U2" t="s">
        <v>2989</v>
      </c>
      <c r="V2" t="s">
        <v>2990</v>
      </c>
      <c r="W2" t="s">
        <v>2991</v>
      </c>
      <c r="X2" t="s">
        <v>2992</v>
      </c>
      <c r="Y2" t="s">
        <v>2993</v>
      </c>
      <c r="Z2" t="s">
        <v>2994</v>
      </c>
      <c r="AC2" t="s">
        <v>2995</v>
      </c>
      <c r="AD2" t="s">
        <v>2996</v>
      </c>
      <c r="AE2" t="s">
        <v>2997</v>
      </c>
      <c r="AG2">
        <v>56</v>
      </c>
      <c r="AH2">
        <v>44</v>
      </c>
      <c r="AI2">
        <v>44</v>
      </c>
      <c r="AJ2">
        <v>17</v>
      </c>
      <c r="AK2">
        <v>31</v>
      </c>
      <c r="AL2" t="s">
        <v>133</v>
      </c>
      <c r="AM2" t="s">
        <v>134</v>
      </c>
      <c r="AN2" t="s">
        <v>135</v>
      </c>
      <c r="AP2" t="s">
        <v>2998</v>
      </c>
      <c r="AR2" t="s">
        <v>2999</v>
      </c>
      <c r="AS2" t="s">
        <v>3000</v>
      </c>
      <c r="AT2" t="s">
        <v>627</v>
      </c>
      <c r="AU2">
        <v>2022</v>
      </c>
      <c r="AV2">
        <v>29</v>
      </c>
      <c r="BD2">
        <v>100821</v>
      </c>
      <c r="BE2" t="s">
        <v>3001</v>
      </c>
      <c r="BF2" t="s">
        <v>3615</v>
      </c>
      <c r="BH2" t="s">
        <v>269</v>
      </c>
      <c r="BI2">
        <v>20</v>
      </c>
      <c r="BJ2" t="s">
        <v>3002</v>
      </c>
      <c r="BK2" t="s">
        <v>92</v>
      </c>
      <c r="BL2" t="s">
        <v>3003</v>
      </c>
      <c r="BM2" t="s">
        <v>3004</v>
      </c>
      <c r="BR2" t="s">
        <v>3337</v>
      </c>
      <c r="BS2" t="s">
        <v>3005</v>
      </c>
      <c r="BT2" t="s">
        <v>2796</v>
      </c>
    </row>
    <row r="3" spans="1:72" ht="12">
      <c r="A3" t="s">
        <v>70</v>
      </c>
      <c r="B3" t="s">
        <v>3006</v>
      </c>
      <c r="F3" t="s">
        <v>3007</v>
      </c>
      <c r="I3" t="s">
        <v>3008</v>
      </c>
      <c r="J3" t="s">
        <v>1551</v>
      </c>
      <c r="M3" t="s">
        <v>76</v>
      </c>
      <c r="N3" t="s">
        <v>77</v>
      </c>
      <c r="T3" t="s">
        <v>3009</v>
      </c>
      <c r="U3" t="s">
        <v>3010</v>
      </c>
      <c r="V3" t="s">
        <v>3011</v>
      </c>
      <c r="W3" t="s">
        <v>3012</v>
      </c>
      <c r="X3" t="s">
        <v>3013</v>
      </c>
      <c r="Y3" t="s">
        <v>3014</v>
      </c>
      <c r="Z3" t="s">
        <v>3015</v>
      </c>
      <c r="AA3" t="s">
        <v>3016</v>
      </c>
      <c r="AB3" t="s">
        <v>3017</v>
      </c>
      <c r="AC3" t="s">
        <v>3018</v>
      </c>
      <c r="AD3" t="s">
        <v>3019</v>
      </c>
      <c r="AE3" t="s">
        <v>3020</v>
      </c>
      <c r="AG3">
        <v>177</v>
      </c>
      <c r="AH3">
        <v>55</v>
      </c>
      <c r="AI3">
        <v>57</v>
      </c>
      <c r="AJ3">
        <v>130</v>
      </c>
      <c r="AK3">
        <v>247</v>
      </c>
      <c r="AL3" t="s">
        <v>1391</v>
      </c>
      <c r="AM3" t="s">
        <v>353</v>
      </c>
      <c r="AN3" t="s">
        <v>1392</v>
      </c>
      <c r="AO3" t="s">
        <v>1561</v>
      </c>
      <c r="AP3" t="s">
        <v>3021</v>
      </c>
      <c r="AR3" t="s">
        <v>1562</v>
      </c>
      <c r="AS3" t="s">
        <v>1563</v>
      </c>
      <c r="AT3" t="s">
        <v>627</v>
      </c>
      <c r="AU3">
        <v>2022</v>
      </c>
      <c r="AV3">
        <v>167</v>
      </c>
      <c r="BD3">
        <v>112537</v>
      </c>
      <c r="BE3" t="s">
        <v>3022</v>
      </c>
      <c r="BF3" t="s">
        <v>3616</v>
      </c>
      <c r="BH3" t="s">
        <v>3023</v>
      </c>
      <c r="BI3">
        <v>17</v>
      </c>
      <c r="BJ3" t="s">
        <v>1565</v>
      </c>
      <c r="BK3" t="s">
        <v>92</v>
      </c>
      <c r="BL3" t="s">
        <v>1566</v>
      </c>
      <c r="BM3" t="s">
        <v>3024</v>
      </c>
      <c r="BR3" t="s">
        <v>3337</v>
      </c>
      <c r="BS3" t="s">
        <v>3025</v>
      </c>
      <c r="BT3" t="s">
        <v>2796</v>
      </c>
    </row>
    <row r="4" spans="1:72" ht="12">
      <c r="A4" t="s">
        <v>70</v>
      </c>
      <c r="B4" t="s">
        <v>3303</v>
      </c>
      <c r="F4" t="s">
        <v>3304</v>
      </c>
      <c r="I4" t="s">
        <v>3305</v>
      </c>
      <c r="J4" t="s">
        <v>307</v>
      </c>
      <c r="M4" t="s">
        <v>76</v>
      </c>
      <c r="N4" t="s">
        <v>100</v>
      </c>
      <c r="T4" t="s">
        <v>3306</v>
      </c>
      <c r="U4" t="s">
        <v>3307</v>
      </c>
      <c r="V4" t="s">
        <v>3308</v>
      </c>
      <c r="W4" t="s">
        <v>3309</v>
      </c>
      <c r="X4" t="s">
        <v>3310</v>
      </c>
      <c r="Y4" t="s">
        <v>3311</v>
      </c>
      <c r="Z4" t="s">
        <v>3312</v>
      </c>
      <c r="AC4" t="s">
        <v>3313</v>
      </c>
      <c r="AD4" t="s">
        <v>3314</v>
      </c>
      <c r="AE4" t="s">
        <v>3315</v>
      </c>
      <c r="AG4">
        <v>46</v>
      </c>
      <c r="AH4">
        <v>59</v>
      </c>
      <c r="AI4">
        <v>60</v>
      </c>
      <c r="AJ4">
        <v>18</v>
      </c>
      <c r="AK4">
        <v>48</v>
      </c>
      <c r="AL4" t="s">
        <v>133</v>
      </c>
      <c r="AM4" t="s">
        <v>134</v>
      </c>
      <c r="AN4" t="s">
        <v>135</v>
      </c>
      <c r="AO4" t="s">
        <v>318</v>
      </c>
      <c r="AP4" t="s">
        <v>319</v>
      </c>
      <c r="AR4" t="s">
        <v>320</v>
      </c>
      <c r="AS4" t="s">
        <v>321</v>
      </c>
      <c r="AT4" t="s">
        <v>565</v>
      </c>
      <c r="AU4">
        <v>2022</v>
      </c>
      <c r="AV4">
        <v>208</v>
      </c>
      <c r="AX4" t="s">
        <v>3316</v>
      </c>
      <c r="BD4">
        <v>109695</v>
      </c>
      <c r="BE4" t="s">
        <v>3317</v>
      </c>
      <c r="BF4" t="s">
        <v>3617</v>
      </c>
      <c r="BH4" t="s">
        <v>3318</v>
      </c>
      <c r="BI4">
        <v>14</v>
      </c>
      <c r="BJ4" t="s">
        <v>270</v>
      </c>
      <c r="BK4" t="s">
        <v>92</v>
      </c>
      <c r="BL4" t="s">
        <v>271</v>
      </c>
      <c r="BM4" t="s">
        <v>3319</v>
      </c>
      <c r="BR4" t="s">
        <v>3337</v>
      </c>
      <c r="BS4" t="s">
        <v>3453</v>
      </c>
      <c r="BT4" t="s">
        <v>2796</v>
      </c>
    </row>
    <row r="5" spans="1:72" ht="12">
      <c r="A5" t="s">
        <v>70</v>
      </c>
      <c r="B5" t="s">
        <v>151</v>
      </c>
      <c r="F5" t="s">
        <v>152</v>
      </c>
      <c r="I5" t="s">
        <v>153</v>
      </c>
      <c r="J5" t="s">
        <v>154</v>
      </c>
      <c r="M5" t="s">
        <v>76</v>
      </c>
      <c r="N5" t="s">
        <v>100</v>
      </c>
      <c r="T5" t="s">
        <v>155</v>
      </c>
      <c r="V5" t="s">
        <v>156</v>
      </c>
      <c r="W5" t="s">
        <v>157</v>
      </c>
      <c r="X5" t="s">
        <v>242</v>
      </c>
      <c r="Y5" t="s">
        <v>188</v>
      </c>
      <c r="Z5" t="s">
        <v>158</v>
      </c>
      <c r="AA5" t="s">
        <v>3476</v>
      </c>
      <c r="AB5" t="s">
        <v>3477</v>
      </c>
      <c r="AC5" t="s">
        <v>159</v>
      </c>
      <c r="AD5" t="s">
        <v>160</v>
      </c>
      <c r="AE5" t="s">
        <v>161</v>
      </c>
      <c r="AG5">
        <v>73</v>
      </c>
      <c r="AH5">
        <v>133</v>
      </c>
      <c r="AI5">
        <v>136</v>
      </c>
      <c r="AJ5">
        <v>133</v>
      </c>
      <c r="AK5">
        <v>727</v>
      </c>
      <c r="AL5" t="s">
        <v>162</v>
      </c>
      <c r="AM5" t="s">
        <v>163</v>
      </c>
      <c r="AN5" t="s">
        <v>164</v>
      </c>
      <c r="AO5" t="s">
        <v>165</v>
      </c>
      <c r="AP5" t="s">
        <v>166</v>
      </c>
      <c r="AR5" t="s">
        <v>167</v>
      </c>
      <c r="AS5" t="s">
        <v>168</v>
      </c>
      <c r="AT5" t="s">
        <v>169</v>
      </c>
      <c r="AU5">
        <v>2021</v>
      </c>
      <c r="AV5">
        <v>60</v>
      </c>
      <c r="AW5">
        <v>24</v>
      </c>
      <c r="BB5">
        <v>13388</v>
      </c>
      <c r="BC5">
        <v>13393</v>
      </c>
      <c r="BE5" t="s">
        <v>170</v>
      </c>
      <c r="BF5" t="s">
        <v>3618</v>
      </c>
      <c r="BH5" t="s">
        <v>150</v>
      </c>
      <c r="BI5">
        <v>6</v>
      </c>
      <c r="BJ5" t="s">
        <v>171</v>
      </c>
      <c r="BK5" t="s">
        <v>92</v>
      </c>
      <c r="BL5" t="s">
        <v>172</v>
      </c>
      <c r="BM5" t="s">
        <v>173</v>
      </c>
      <c r="BN5">
        <v>33817923</v>
      </c>
      <c r="BR5" t="s">
        <v>3337</v>
      </c>
      <c r="BS5" t="s">
        <v>174</v>
      </c>
      <c r="BT5" t="s">
        <v>2796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cxz</cp:lastModifiedBy>
  <dcterms:modified xsi:type="dcterms:W3CDTF">2023-07-15T11:51:55Z</dcterms:modified>
  <cp:category/>
  <cp:version/>
  <cp:contentType/>
  <cp:contentStatus/>
</cp:coreProperties>
</file>